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1.110\Obmen\pub c 22.02.2023\Литвинов А.А\_Информация на сайте\2023\"/>
    </mc:Choice>
  </mc:AlternateContent>
  <xr:revisionPtr revIDLastSave="0" documentId="13_ncr:1_{EA99A22A-AFA5-4357-9B36-CEF72DCCD570}" xr6:coauthVersionLast="37" xr6:coauthVersionMax="37" xr10:uidLastSave="{00000000-0000-0000-0000-000000000000}"/>
  <bookViews>
    <workbookView xWindow="0" yWindow="0" windowWidth="28800" windowHeight="12225" activeTab="5" xr2:uid="{00000000-000D-0000-FFFF-FFFF00000000}"/>
  </bookViews>
  <sheets>
    <sheet name="Протоколы" sheetId="7" r:id="rId1"/>
    <sheet name="суточная вед-ть вводные " sheetId="8" r:id="rId2"/>
    <sheet name="суточная ведомость всех прис." sheetId="1" r:id="rId3"/>
    <sheet name="нагрузки АЧР" sheetId="2" r:id="rId4"/>
    <sheet name="БСК и СК" sheetId="4" r:id="rId5"/>
    <sheet name="Ведомость показаний приборов" sheetId="5" r:id="rId6"/>
  </sheets>
  <externalReferences>
    <externalReference r:id="rId7"/>
    <externalReference r:id="rId8"/>
    <externalReference r:id="rId9"/>
  </externalReferences>
  <calcPr calcId="179021"/>
</workbook>
</file>

<file path=xl/calcChain.xml><?xml version="1.0" encoding="utf-8"?>
<calcChain xmlns="http://schemas.openxmlformats.org/spreadsheetml/2006/main">
  <c r="F100" i="5" l="1"/>
  <c r="G100" i="5" s="1"/>
  <c r="H100" i="5" s="1"/>
  <c r="I100" i="5" s="1"/>
  <c r="J100" i="5" s="1"/>
  <c r="K100" i="5" s="1"/>
  <c r="L100" i="5" s="1"/>
  <c r="M100" i="5" s="1"/>
  <c r="N100" i="5" s="1"/>
  <c r="O100" i="5" s="1"/>
  <c r="P100" i="5" s="1"/>
  <c r="Q100" i="5" s="1"/>
  <c r="R100" i="5" s="1"/>
  <c r="S100" i="5" s="1"/>
  <c r="T100" i="5" s="1"/>
  <c r="U100" i="5" s="1"/>
  <c r="V100" i="5" s="1"/>
  <c r="W100" i="5" s="1"/>
  <c r="X100" i="5" s="1"/>
  <c r="Y100" i="5" s="1"/>
  <c r="Z100" i="5" s="1"/>
  <c r="AA100" i="5" s="1"/>
  <c r="AB100" i="5" s="1"/>
  <c r="AC100" i="5" s="1"/>
  <c r="F98" i="5"/>
  <c r="G98" i="5" s="1"/>
  <c r="H98" i="5" s="1"/>
  <c r="I98" i="5" s="1"/>
  <c r="J98" i="5" s="1"/>
  <c r="K98" i="5" s="1"/>
  <c r="L98" i="5" s="1"/>
  <c r="M98" i="5" s="1"/>
  <c r="N98" i="5" s="1"/>
  <c r="O98" i="5" s="1"/>
  <c r="P98" i="5" s="1"/>
  <c r="Q98" i="5" s="1"/>
  <c r="R98" i="5" s="1"/>
  <c r="S98" i="5" s="1"/>
  <c r="T98" i="5" s="1"/>
  <c r="U98" i="5" s="1"/>
  <c r="V98" i="5" s="1"/>
  <c r="W98" i="5" s="1"/>
  <c r="X98" i="5" s="1"/>
  <c r="Y98" i="5" s="1"/>
  <c r="Z98" i="5" s="1"/>
  <c r="AA98" i="5" s="1"/>
  <c r="AB98" i="5" s="1"/>
  <c r="AC98" i="5" s="1"/>
  <c r="F97" i="5"/>
  <c r="G97" i="5" s="1"/>
  <c r="H97" i="5" s="1"/>
  <c r="I97" i="5" s="1"/>
  <c r="J97" i="5" s="1"/>
  <c r="K97" i="5" s="1"/>
  <c r="L97" i="5" s="1"/>
  <c r="M97" i="5" s="1"/>
  <c r="N97" i="5" s="1"/>
  <c r="O97" i="5" s="1"/>
  <c r="P97" i="5" s="1"/>
  <c r="Q97" i="5" s="1"/>
  <c r="R97" i="5" s="1"/>
  <c r="S97" i="5" s="1"/>
  <c r="T97" i="5" s="1"/>
  <c r="U97" i="5" s="1"/>
  <c r="V97" i="5" s="1"/>
  <c r="W97" i="5" s="1"/>
  <c r="X97" i="5" s="1"/>
  <c r="Y97" i="5" s="1"/>
  <c r="Z97" i="5" s="1"/>
  <c r="AA97" i="5" s="1"/>
  <c r="AB97" i="5" s="1"/>
  <c r="AC97" i="5" s="1"/>
  <c r="F96" i="5"/>
  <c r="G96" i="5" s="1"/>
  <c r="H96" i="5" s="1"/>
  <c r="I96" i="5" s="1"/>
  <c r="J96" i="5" s="1"/>
  <c r="K96" i="5" s="1"/>
  <c r="L96" i="5" s="1"/>
  <c r="M96" i="5" s="1"/>
  <c r="N96" i="5" s="1"/>
  <c r="O96" i="5" s="1"/>
  <c r="P96" i="5" s="1"/>
  <c r="Q96" i="5" s="1"/>
  <c r="R96" i="5" s="1"/>
  <c r="S96" i="5" s="1"/>
  <c r="T96" i="5" s="1"/>
  <c r="U96" i="5" s="1"/>
  <c r="V96" i="5" s="1"/>
  <c r="W96" i="5" s="1"/>
  <c r="X96" i="5" s="1"/>
  <c r="Y96" i="5" s="1"/>
  <c r="Z96" i="5" s="1"/>
  <c r="AA96" i="5" s="1"/>
  <c r="AB96" i="5" s="1"/>
  <c r="AC96" i="5" s="1"/>
  <c r="F95" i="5"/>
  <c r="G95" i="5" s="1"/>
  <c r="H95" i="5" s="1"/>
  <c r="I95" i="5" s="1"/>
  <c r="J95" i="5" s="1"/>
  <c r="K95" i="5" s="1"/>
  <c r="L95" i="5" s="1"/>
  <c r="M95" i="5" s="1"/>
  <c r="N95" i="5" s="1"/>
  <c r="O95" i="5" s="1"/>
  <c r="P95" i="5" s="1"/>
  <c r="Q95" i="5" s="1"/>
  <c r="R95" i="5" s="1"/>
  <c r="S95" i="5" s="1"/>
  <c r="T95" i="5" s="1"/>
  <c r="U95" i="5" s="1"/>
  <c r="V95" i="5" s="1"/>
  <c r="W95" i="5" s="1"/>
  <c r="X95" i="5" s="1"/>
  <c r="Y95" i="5" s="1"/>
  <c r="Z95" i="5" s="1"/>
  <c r="AA95" i="5" s="1"/>
  <c r="AB95" i="5" s="1"/>
  <c r="AC95" i="5" s="1"/>
  <c r="F94" i="5"/>
  <c r="G94" i="5" s="1"/>
  <c r="H94" i="5" s="1"/>
  <c r="I94" i="5" s="1"/>
  <c r="J94" i="5" s="1"/>
  <c r="K94" i="5" s="1"/>
  <c r="L94" i="5" s="1"/>
  <c r="M94" i="5" s="1"/>
  <c r="N94" i="5" s="1"/>
  <c r="O94" i="5" s="1"/>
  <c r="P94" i="5" s="1"/>
  <c r="Q94" i="5" s="1"/>
  <c r="R94" i="5" s="1"/>
  <c r="S94" i="5" s="1"/>
  <c r="T94" i="5" s="1"/>
  <c r="U94" i="5" s="1"/>
  <c r="V94" i="5" s="1"/>
  <c r="W94" i="5" s="1"/>
  <c r="X94" i="5" s="1"/>
  <c r="Y94" i="5" s="1"/>
  <c r="Z94" i="5" s="1"/>
  <c r="AA94" i="5" s="1"/>
  <c r="AB94" i="5" s="1"/>
  <c r="AC94" i="5" s="1"/>
  <c r="F93" i="5"/>
  <c r="G93" i="5" s="1"/>
  <c r="H93" i="5" s="1"/>
  <c r="I93" i="5" s="1"/>
  <c r="J93" i="5" s="1"/>
  <c r="K93" i="5" s="1"/>
  <c r="L93" i="5" s="1"/>
  <c r="M93" i="5" s="1"/>
  <c r="N93" i="5" s="1"/>
  <c r="O93" i="5" s="1"/>
  <c r="P93" i="5" s="1"/>
  <c r="Q93" i="5" s="1"/>
  <c r="R93" i="5" s="1"/>
  <c r="S93" i="5" s="1"/>
  <c r="T93" i="5" s="1"/>
  <c r="U93" i="5" s="1"/>
  <c r="V93" i="5" s="1"/>
  <c r="W93" i="5" s="1"/>
  <c r="X93" i="5" s="1"/>
  <c r="Y93" i="5" s="1"/>
  <c r="Z93" i="5" s="1"/>
  <c r="AA93" i="5" s="1"/>
  <c r="AB93" i="5" s="1"/>
  <c r="AC93" i="5" s="1"/>
  <c r="F92" i="5"/>
  <c r="G92" i="5" s="1"/>
  <c r="H92" i="5" s="1"/>
  <c r="I92" i="5" s="1"/>
  <c r="J92" i="5" s="1"/>
  <c r="K92" i="5" s="1"/>
  <c r="L92" i="5" s="1"/>
  <c r="M92" i="5" s="1"/>
  <c r="N92" i="5" s="1"/>
  <c r="O92" i="5" s="1"/>
  <c r="P92" i="5" s="1"/>
  <c r="Q92" i="5" s="1"/>
  <c r="R92" i="5" s="1"/>
  <c r="S92" i="5" s="1"/>
  <c r="T92" i="5" s="1"/>
  <c r="U92" i="5" s="1"/>
  <c r="V92" i="5" s="1"/>
  <c r="W92" i="5" s="1"/>
  <c r="X92" i="5" s="1"/>
  <c r="Y92" i="5" s="1"/>
  <c r="Z92" i="5" s="1"/>
  <c r="AA92" i="5" s="1"/>
  <c r="AB92" i="5" s="1"/>
  <c r="AC92" i="5" s="1"/>
  <c r="F91" i="5"/>
  <c r="G91" i="5" s="1"/>
  <c r="H91" i="5" s="1"/>
  <c r="I91" i="5" s="1"/>
  <c r="J91" i="5" s="1"/>
  <c r="K91" i="5" s="1"/>
  <c r="L91" i="5" s="1"/>
  <c r="M91" i="5" s="1"/>
  <c r="N91" i="5" s="1"/>
  <c r="O91" i="5" s="1"/>
  <c r="P91" i="5" s="1"/>
  <c r="Q91" i="5" s="1"/>
  <c r="R91" i="5" s="1"/>
  <c r="S91" i="5" s="1"/>
  <c r="T91" i="5" s="1"/>
  <c r="U91" i="5" s="1"/>
  <c r="V91" i="5" s="1"/>
  <c r="W91" i="5" s="1"/>
  <c r="X91" i="5" s="1"/>
  <c r="Y91" i="5" s="1"/>
  <c r="Z91" i="5" s="1"/>
  <c r="AA91" i="5" s="1"/>
  <c r="AB91" i="5" s="1"/>
  <c r="AC91" i="5" s="1"/>
  <c r="B91" i="5"/>
  <c r="F90" i="5"/>
  <c r="G90" i="5" s="1"/>
  <c r="H90" i="5" s="1"/>
  <c r="I90" i="5" s="1"/>
  <c r="J90" i="5" s="1"/>
  <c r="K90" i="5" s="1"/>
  <c r="L90" i="5" s="1"/>
  <c r="M90" i="5" s="1"/>
  <c r="N90" i="5" s="1"/>
  <c r="O90" i="5" s="1"/>
  <c r="P90" i="5" s="1"/>
  <c r="Q90" i="5" s="1"/>
  <c r="R90" i="5" s="1"/>
  <c r="S90" i="5" s="1"/>
  <c r="T90" i="5" s="1"/>
  <c r="U90" i="5" s="1"/>
  <c r="V90" i="5" s="1"/>
  <c r="W90" i="5" s="1"/>
  <c r="X90" i="5" s="1"/>
  <c r="Y90" i="5" s="1"/>
  <c r="Z90" i="5" s="1"/>
  <c r="AA90" i="5" s="1"/>
  <c r="AB90" i="5" s="1"/>
  <c r="AC90" i="5" s="1"/>
  <c r="F89" i="5"/>
  <c r="G89" i="5" s="1"/>
  <c r="H89" i="5" s="1"/>
  <c r="I89" i="5" s="1"/>
  <c r="J89" i="5" s="1"/>
  <c r="K89" i="5" s="1"/>
  <c r="L89" i="5" s="1"/>
  <c r="M89" i="5" s="1"/>
  <c r="N89" i="5" s="1"/>
  <c r="O89" i="5" s="1"/>
  <c r="P89" i="5" s="1"/>
  <c r="Q89" i="5" s="1"/>
  <c r="R89" i="5" s="1"/>
  <c r="S89" i="5" s="1"/>
  <c r="T89" i="5" s="1"/>
  <c r="U89" i="5" s="1"/>
  <c r="V89" i="5" s="1"/>
  <c r="W89" i="5" s="1"/>
  <c r="X89" i="5" s="1"/>
  <c r="Y89" i="5" s="1"/>
  <c r="Z89" i="5" s="1"/>
  <c r="AA89" i="5" s="1"/>
  <c r="AB89" i="5" s="1"/>
  <c r="AC89" i="5" s="1"/>
  <c r="F88" i="5"/>
  <c r="G88" i="5" s="1"/>
  <c r="H88" i="5" s="1"/>
  <c r="I88" i="5" s="1"/>
  <c r="J88" i="5" s="1"/>
  <c r="K88" i="5" s="1"/>
  <c r="L88" i="5" s="1"/>
  <c r="M88" i="5" s="1"/>
  <c r="N88" i="5" s="1"/>
  <c r="O88" i="5" s="1"/>
  <c r="P88" i="5" s="1"/>
  <c r="Q88" i="5" s="1"/>
  <c r="R88" i="5" s="1"/>
  <c r="S88" i="5" s="1"/>
  <c r="T88" i="5" s="1"/>
  <c r="U88" i="5" s="1"/>
  <c r="V88" i="5" s="1"/>
  <c r="W88" i="5" s="1"/>
  <c r="X88" i="5" s="1"/>
  <c r="Y88" i="5" s="1"/>
  <c r="Z88" i="5" s="1"/>
  <c r="AA88" i="5" s="1"/>
  <c r="AB88" i="5" s="1"/>
  <c r="AC88" i="5" s="1"/>
  <c r="F87" i="5"/>
  <c r="G87" i="5" s="1"/>
  <c r="H87" i="5" s="1"/>
  <c r="I87" i="5" s="1"/>
  <c r="J87" i="5" s="1"/>
  <c r="K87" i="5" s="1"/>
  <c r="L87" i="5" s="1"/>
  <c r="M87" i="5" s="1"/>
  <c r="N87" i="5" s="1"/>
  <c r="O87" i="5" s="1"/>
  <c r="P87" i="5" s="1"/>
  <c r="Q87" i="5" s="1"/>
  <c r="R87" i="5" s="1"/>
  <c r="S87" i="5" s="1"/>
  <c r="T87" i="5" s="1"/>
  <c r="U87" i="5" s="1"/>
  <c r="V87" i="5" s="1"/>
  <c r="W87" i="5" s="1"/>
  <c r="X87" i="5" s="1"/>
  <c r="Y87" i="5" s="1"/>
  <c r="Z87" i="5" s="1"/>
  <c r="AA87" i="5" s="1"/>
  <c r="AB87" i="5" s="1"/>
  <c r="AC87" i="5" s="1"/>
  <c r="B87" i="5"/>
  <c r="F86" i="5"/>
  <c r="G86" i="5" s="1"/>
  <c r="H86" i="5" s="1"/>
  <c r="I86" i="5" s="1"/>
  <c r="J86" i="5" s="1"/>
  <c r="K86" i="5" s="1"/>
  <c r="L86" i="5" s="1"/>
  <c r="M86" i="5" s="1"/>
  <c r="N86" i="5" s="1"/>
  <c r="O86" i="5" s="1"/>
  <c r="P86" i="5" s="1"/>
  <c r="Q86" i="5" s="1"/>
  <c r="R86" i="5" s="1"/>
  <c r="S86" i="5" s="1"/>
  <c r="T86" i="5" s="1"/>
  <c r="U86" i="5" s="1"/>
  <c r="V86" i="5" s="1"/>
  <c r="W86" i="5" s="1"/>
  <c r="X86" i="5" s="1"/>
  <c r="Y86" i="5" s="1"/>
  <c r="Z86" i="5" s="1"/>
  <c r="AA86" i="5" s="1"/>
  <c r="AB86" i="5" s="1"/>
  <c r="AC86" i="5" s="1"/>
  <c r="F85" i="5"/>
  <c r="G85" i="5" s="1"/>
  <c r="H85" i="5" s="1"/>
  <c r="I85" i="5" s="1"/>
  <c r="J85" i="5" s="1"/>
  <c r="K85" i="5" s="1"/>
  <c r="L85" i="5" s="1"/>
  <c r="M85" i="5" s="1"/>
  <c r="N85" i="5" s="1"/>
  <c r="O85" i="5" s="1"/>
  <c r="P85" i="5" s="1"/>
  <c r="Q85" i="5" s="1"/>
  <c r="R85" i="5" s="1"/>
  <c r="S85" i="5" s="1"/>
  <c r="T85" i="5" s="1"/>
  <c r="U85" i="5" s="1"/>
  <c r="V85" i="5" s="1"/>
  <c r="W85" i="5" s="1"/>
  <c r="X85" i="5" s="1"/>
  <c r="Y85" i="5" s="1"/>
  <c r="Z85" i="5" s="1"/>
  <c r="AA85" i="5" s="1"/>
  <c r="AB85" i="5" s="1"/>
  <c r="AC85" i="5" s="1"/>
  <c r="F84" i="5"/>
  <c r="G84" i="5" s="1"/>
  <c r="H84" i="5" s="1"/>
  <c r="I84" i="5" s="1"/>
  <c r="J84" i="5" s="1"/>
  <c r="K84" i="5" s="1"/>
  <c r="L84" i="5" s="1"/>
  <c r="M84" i="5" s="1"/>
  <c r="N84" i="5" s="1"/>
  <c r="O84" i="5" s="1"/>
  <c r="P84" i="5" s="1"/>
  <c r="Q84" i="5" s="1"/>
  <c r="R84" i="5" s="1"/>
  <c r="S84" i="5" s="1"/>
  <c r="T84" i="5" s="1"/>
  <c r="U84" i="5" s="1"/>
  <c r="V84" i="5" s="1"/>
  <c r="W84" i="5" s="1"/>
  <c r="X84" i="5" s="1"/>
  <c r="Y84" i="5" s="1"/>
  <c r="Z84" i="5" s="1"/>
  <c r="AA84" i="5" s="1"/>
  <c r="AB84" i="5" s="1"/>
  <c r="AC84" i="5" s="1"/>
  <c r="F83" i="5"/>
  <c r="G83" i="5" s="1"/>
  <c r="H83" i="5" s="1"/>
  <c r="I83" i="5" s="1"/>
  <c r="J83" i="5" s="1"/>
  <c r="K83" i="5" s="1"/>
  <c r="L83" i="5" s="1"/>
  <c r="M83" i="5" s="1"/>
  <c r="N83" i="5" s="1"/>
  <c r="O83" i="5" s="1"/>
  <c r="P83" i="5" s="1"/>
  <c r="Q83" i="5" s="1"/>
  <c r="R83" i="5" s="1"/>
  <c r="S83" i="5" s="1"/>
  <c r="T83" i="5" s="1"/>
  <c r="U83" i="5" s="1"/>
  <c r="V83" i="5" s="1"/>
  <c r="W83" i="5" s="1"/>
  <c r="X83" i="5" s="1"/>
  <c r="Y83" i="5" s="1"/>
  <c r="Z83" i="5" s="1"/>
  <c r="AA83" i="5" s="1"/>
  <c r="AB83" i="5" s="1"/>
  <c r="AC83" i="5" s="1"/>
  <c r="F82" i="5"/>
  <c r="G82" i="5" s="1"/>
  <c r="H82" i="5" s="1"/>
  <c r="I82" i="5" s="1"/>
  <c r="J82" i="5" s="1"/>
  <c r="K82" i="5" s="1"/>
  <c r="L82" i="5" s="1"/>
  <c r="M82" i="5" s="1"/>
  <c r="N82" i="5" s="1"/>
  <c r="O82" i="5" s="1"/>
  <c r="P82" i="5" s="1"/>
  <c r="Q82" i="5" s="1"/>
  <c r="R82" i="5" s="1"/>
  <c r="S82" i="5" s="1"/>
  <c r="T82" i="5" s="1"/>
  <c r="U82" i="5" s="1"/>
  <c r="V82" i="5" s="1"/>
  <c r="W82" i="5" s="1"/>
  <c r="X82" i="5" s="1"/>
  <c r="Y82" i="5" s="1"/>
  <c r="Z82" i="5" s="1"/>
  <c r="AA82" i="5" s="1"/>
  <c r="AB82" i="5" s="1"/>
  <c r="AC82" i="5" s="1"/>
  <c r="F81" i="5"/>
  <c r="G81" i="5" s="1"/>
  <c r="H81" i="5" s="1"/>
  <c r="I81" i="5" s="1"/>
  <c r="J81" i="5" s="1"/>
  <c r="K81" i="5" s="1"/>
  <c r="L81" i="5" s="1"/>
  <c r="M81" i="5" s="1"/>
  <c r="N81" i="5" s="1"/>
  <c r="O81" i="5" s="1"/>
  <c r="P81" i="5" s="1"/>
  <c r="Q81" i="5" s="1"/>
  <c r="R81" i="5" s="1"/>
  <c r="S81" i="5" s="1"/>
  <c r="T81" i="5" s="1"/>
  <c r="U81" i="5" s="1"/>
  <c r="V81" i="5" s="1"/>
  <c r="W81" i="5" s="1"/>
  <c r="X81" i="5" s="1"/>
  <c r="Y81" i="5" s="1"/>
  <c r="Z81" i="5" s="1"/>
  <c r="AA81" i="5" s="1"/>
  <c r="AB81" i="5" s="1"/>
  <c r="AC81" i="5" s="1"/>
  <c r="F80" i="5"/>
  <c r="G80" i="5" s="1"/>
  <c r="H80" i="5" s="1"/>
  <c r="I80" i="5" s="1"/>
  <c r="J80" i="5" s="1"/>
  <c r="K80" i="5" s="1"/>
  <c r="L80" i="5" s="1"/>
  <c r="M80" i="5" s="1"/>
  <c r="N80" i="5" s="1"/>
  <c r="O80" i="5" s="1"/>
  <c r="P80" i="5" s="1"/>
  <c r="Q80" i="5" s="1"/>
  <c r="R80" i="5" s="1"/>
  <c r="S80" i="5" s="1"/>
  <c r="T80" i="5" s="1"/>
  <c r="U80" i="5" s="1"/>
  <c r="V80" i="5" s="1"/>
  <c r="W80" i="5" s="1"/>
  <c r="X80" i="5" s="1"/>
  <c r="Y80" i="5" s="1"/>
  <c r="Z80" i="5" s="1"/>
  <c r="AA80" i="5" s="1"/>
  <c r="AB80" i="5" s="1"/>
  <c r="AC80" i="5" s="1"/>
  <c r="F79" i="5"/>
  <c r="G79" i="5" s="1"/>
  <c r="H79" i="5" s="1"/>
  <c r="I79" i="5" s="1"/>
  <c r="J79" i="5" s="1"/>
  <c r="K79" i="5" s="1"/>
  <c r="L79" i="5" s="1"/>
  <c r="M79" i="5" s="1"/>
  <c r="N79" i="5" s="1"/>
  <c r="O79" i="5" s="1"/>
  <c r="P79" i="5" s="1"/>
  <c r="Q79" i="5" s="1"/>
  <c r="R79" i="5" s="1"/>
  <c r="S79" i="5" s="1"/>
  <c r="T79" i="5" s="1"/>
  <c r="U79" i="5" s="1"/>
  <c r="V79" i="5" s="1"/>
  <c r="W79" i="5" s="1"/>
  <c r="X79" i="5" s="1"/>
  <c r="Y79" i="5" s="1"/>
  <c r="Z79" i="5" s="1"/>
  <c r="AA79" i="5" s="1"/>
  <c r="AB79" i="5" s="1"/>
  <c r="AC79" i="5" s="1"/>
  <c r="G78" i="5"/>
  <c r="H78" i="5" s="1"/>
  <c r="I78" i="5" s="1"/>
  <c r="J78" i="5" s="1"/>
  <c r="K78" i="5" s="1"/>
  <c r="L78" i="5" s="1"/>
  <c r="M78" i="5" s="1"/>
  <c r="N78" i="5" s="1"/>
  <c r="O78" i="5" s="1"/>
  <c r="P78" i="5" s="1"/>
  <c r="Q78" i="5" s="1"/>
  <c r="R78" i="5" s="1"/>
  <c r="S78" i="5" s="1"/>
  <c r="T78" i="5" s="1"/>
  <c r="U78" i="5" s="1"/>
  <c r="V78" i="5" s="1"/>
  <c r="W78" i="5" s="1"/>
  <c r="X78" i="5" s="1"/>
  <c r="Y78" i="5" s="1"/>
  <c r="Z78" i="5" s="1"/>
  <c r="AA78" i="5" s="1"/>
  <c r="AB78" i="5" s="1"/>
  <c r="AC78" i="5" s="1"/>
  <c r="F78" i="5"/>
  <c r="F77" i="5"/>
  <c r="G77" i="5" s="1"/>
  <c r="H77" i="5" s="1"/>
  <c r="I77" i="5" s="1"/>
  <c r="J77" i="5" s="1"/>
  <c r="K77" i="5" s="1"/>
  <c r="L77" i="5" s="1"/>
  <c r="M77" i="5" s="1"/>
  <c r="N77" i="5" s="1"/>
  <c r="O77" i="5" s="1"/>
  <c r="P77" i="5" s="1"/>
  <c r="Q77" i="5" s="1"/>
  <c r="R77" i="5" s="1"/>
  <c r="S77" i="5" s="1"/>
  <c r="T77" i="5" s="1"/>
  <c r="U77" i="5" s="1"/>
  <c r="V77" i="5" s="1"/>
  <c r="W77" i="5" s="1"/>
  <c r="X77" i="5" s="1"/>
  <c r="Y77" i="5" s="1"/>
  <c r="Z77" i="5" s="1"/>
  <c r="AA77" i="5" s="1"/>
  <c r="AB77" i="5" s="1"/>
  <c r="AC77" i="5" s="1"/>
  <c r="F76" i="5"/>
  <c r="G76" i="5" s="1"/>
  <c r="H76" i="5" s="1"/>
  <c r="I76" i="5" s="1"/>
  <c r="J76" i="5" s="1"/>
  <c r="K76" i="5" s="1"/>
  <c r="L76" i="5" s="1"/>
  <c r="M76" i="5" s="1"/>
  <c r="N76" i="5" s="1"/>
  <c r="O76" i="5" s="1"/>
  <c r="P76" i="5" s="1"/>
  <c r="Q76" i="5" s="1"/>
  <c r="R76" i="5" s="1"/>
  <c r="S76" i="5" s="1"/>
  <c r="T76" i="5" s="1"/>
  <c r="U76" i="5" s="1"/>
  <c r="V76" i="5" s="1"/>
  <c r="W76" i="5" s="1"/>
  <c r="X76" i="5" s="1"/>
  <c r="Y76" i="5" s="1"/>
  <c r="Z76" i="5" s="1"/>
  <c r="AA76" i="5" s="1"/>
  <c r="AB76" i="5" s="1"/>
  <c r="AC76" i="5" s="1"/>
  <c r="F75" i="5"/>
  <c r="G75" i="5" s="1"/>
  <c r="H75" i="5" s="1"/>
  <c r="I75" i="5" s="1"/>
  <c r="J75" i="5" s="1"/>
  <c r="K75" i="5" s="1"/>
  <c r="L75" i="5" s="1"/>
  <c r="M75" i="5" s="1"/>
  <c r="N75" i="5" s="1"/>
  <c r="O75" i="5" s="1"/>
  <c r="P75" i="5" s="1"/>
  <c r="Q75" i="5" s="1"/>
  <c r="R75" i="5" s="1"/>
  <c r="S75" i="5" s="1"/>
  <c r="T75" i="5" s="1"/>
  <c r="U75" i="5" s="1"/>
  <c r="V75" i="5" s="1"/>
  <c r="W75" i="5" s="1"/>
  <c r="X75" i="5" s="1"/>
  <c r="Y75" i="5" s="1"/>
  <c r="Z75" i="5" s="1"/>
  <c r="AA75" i="5" s="1"/>
  <c r="AB75" i="5" s="1"/>
  <c r="AC75" i="5" s="1"/>
  <c r="F74" i="5"/>
  <c r="G74" i="5" s="1"/>
  <c r="H74" i="5" s="1"/>
  <c r="I74" i="5" s="1"/>
  <c r="J74" i="5" s="1"/>
  <c r="K74" i="5" s="1"/>
  <c r="L74" i="5" s="1"/>
  <c r="M74" i="5" s="1"/>
  <c r="N74" i="5" s="1"/>
  <c r="O74" i="5" s="1"/>
  <c r="P74" i="5" s="1"/>
  <c r="Q74" i="5" s="1"/>
  <c r="R74" i="5" s="1"/>
  <c r="S74" i="5" s="1"/>
  <c r="T74" i="5" s="1"/>
  <c r="U74" i="5" s="1"/>
  <c r="V74" i="5" s="1"/>
  <c r="W74" i="5" s="1"/>
  <c r="X74" i="5" s="1"/>
  <c r="Y74" i="5" s="1"/>
  <c r="Z74" i="5" s="1"/>
  <c r="AA74" i="5" s="1"/>
  <c r="AB74" i="5" s="1"/>
  <c r="AC74" i="5" s="1"/>
  <c r="F73" i="5"/>
  <c r="G73" i="5" s="1"/>
  <c r="H73" i="5" s="1"/>
  <c r="I73" i="5" s="1"/>
  <c r="J73" i="5" s="1"/>
  <c r="K73" i="5" s="1"/>
  <c r="L73" i="5" s="1"/>
  <c r="M73" i="5" s="1"/>
  <c r="N73" i="5" s="1"/>
  <c r="O73" i="5" s="1"/>
  <c r="P73" i="5" s="1"/>
  <c r="Q73" i="5" s="1"/>
  <c r="R73" i="5" s="1"/>
  <c r="S73" i="5" s="1"/>
  <c r="T73" i="5" s="1"/>
  <c r="U73" i="5" s="1"/>
  <c r="V73" i="5" s="1"/>
  <c r="W73" i="5" s="1"/>
  <c r="X73" i="5" s="1"/>
  <c r="Y73" i="5" s="1"/>
  <c r="Z73" i="5" s="1"/>
  <c r="AA73" i="5" s="1"/>
  <c r="AB73" i="5" s="1"/>
  <c r="AC73" i="5" s="1"/>
  <c r="F72" i="5"/>
  <c r="G72" i="5" s="1"/>
  <c r="H72" i="5" s="1"/>
  <c r="I72" i="5" s="1"/>
  <c r="J72" i="5" s="1"/>
  <c r="K72" i="5" s="1"/>
  <c r="L72" i="5" s="1"/>
  <c r="M72" i="5" s="1"/>
  <c r="N72" i="5" s="1"/>
  <c r="O72" i="5" s="1"/>
  <c r="P72" i="5" s="1"/>
  <c r="Q72" i="5" s="1"/>
  <c r="R72" i="5" s="1"/>
  <c r="S72" i="5" s="1"/>
  <c r="T72" i="5" s="1"/>
  <c r="U72" i="5" s="1"/>
  <c r="V72" i="5" s="1"/>
  <c r="W72" i="5" s="1"/>
  <c r="X72" i="5" s="1"/>
  <c r="Y72" i="5" s="1"/>
  <c r="Z72" i="5" s="1"/>
  <c r="AA72" i="5" s="1"/>
  <c r="AB72" i="5" s="1"/>
  <c r="AC72" i="5" s="1"/>
  <c r="F71" i="5"/>
  <c r="G71" i="5" s="1"/>
  <c r="H71" i="5" s="1"/>
  <c r="I71" i="5" s="1"/>
  <c r="J71" i="5" s="1"/>
  <c r="K71" i="5" s="1"/>
  <c r="L71" i="5" s="1"/>
  <c r="M71" i="5" s="1"/>
  <c r="N71" i="5" s="1"/>
  <c r="O71" i="5" s="1"/>
  <c r="P71" i="5" s="1"/>
  <c r="Q71" i="5" s="1"/>
  <c r="R71" i="5" s="1"/>
  <c r="S71" i="5" s="1"/>
  <c r="T71" i="5" s="1"/>
  <c r="U71" i="5" s="1"/>
  <c r="V71" i="5" s="1"/>
  <c r="W71" i="5" s="1"/>
  <c r="X71" i="5" s="1"/>
  <c r="Y71" i="5" s="1"/>
  <c r="Z71" i="5" s="1"/>
  <c r="AA71" i="5" s="1"/>
  <c r="AB71" i="5" s="1"/>
  <c r="AC71" i="5" s="1"/>
  <c r="F70" i="5"/>
  <c r="G70" i="5" s="1"/>
  <c r="H70" i="5" s="1"/>
  <c r="I70" i="5" s="1"/>
  <c r="J70" i="5" s="1"/>
  <c r="K70" i="5" s="1"/>
  <c r="L70" i="5" s="1"/>
  <c r="M70" i="5" s="1"/>
  <c r="N70" i="5" s="1"/>
  <c r="O70" i="5" s="1"/>
  <c r="P70" i="5" s="1"/>
  <c r="Q70" i="5" s="1"/>
  <c r="R70" i="5" s="1"/>
  <c r="S70" i="5" s="1"/>
  <c r="T70" i="5" s="1"/>
  <c r="U70" i="5" s="1"/>
  <c r="V70" i="5" s="1"/>
  <c r="W70" i="5" s="1"/>
  <c r="X70" i="5" s="1"/>
  <c r="Y70" i="5" s="1"/>
  <c r="Z70" i="5" s="1"/>
  <c r="AA70" i="5" s="1"/>
  <c r="AB70" i="5" s="1"/>
  <c r="AC70" i="5" s="1"/>
  <c r="F69" i="5"/>
  <c r="G69" i="5" s="1"/>
  <c r="H69" i="5" s="1"/>
  <c r="I69" i="5" s="1"/>
  <c r="J69" i="5" s="1"/>
  <c r="K69" i="5" s="1"/>
  <c r="L69" i="5" s="1"/>
  <c r="M69" i="5" s="1"/>
  <c r="N69" i="5" s="1"/>
  <c r="O69" i="5" s="1"/>
  <c r="P69" i="5" s="1"/>
  <c r="Q69" i="5" s="1"/>
  <c r="R69" i="5" s="1"/>
  <c r="S69" i="5" s="1"/>
  <c r="T69" i="5" s="1"/>
  <c r="U69" i="5" s="1"/>
  <c r="V69" i="5" s="1"/>
  <c r="W69" i="5" s="1"/>
  <c r="X69" i="5" s="1"/>
  <c r="Y69" i="5" s="1"/>
  <c r="Z69" i="5" s="1"/>
  <c r="AA69" i="5" s="1"/>
  <c r="AB69" i="5" s="1"/>
  <c r="AC69" i="5" s="1"/>
  <c r="F68" i="5"/>
  <c r="G68" i="5" s="1"/>
  <c r="H68" i="5" s="1"/>
  <c r="I68" i="5" s="1"/>
  <c r="J68" i="5" s="1"/>
  <c r="K68" i="5" s="1"/>
  <c r="L68" i="5" s="1"/>
  <c r="M68" i="5" s="1"/>
  <c r="N68" i="5" s="1"/>
  <c r="O68" i="5" s="1"/>
  <c r="P68" i="5" s="1"/>
  <c r="Q68" i="5" s="1"/>
  <c r="R68" i="5" s="1"/>
  <c r="S68" i="5" s="1"/>
  <c r="T68" i="5" s="1"/>
  <c r="U68" i="5" s="1"/>
  <c r="V68" i="5" s="1"/>
  <c r="W68" i="5" s="1"/>
  <c r="X68" i="5" s="1"/>
  <c r="Y68" i="5" s="1"/>
  <c r="Z68" i="5" s="1"/>
  <c r="AA68" i="5" s="1"/>
  <c r="AB68" i="5" s="1"/>
  <c r="AC68" i="5" s="1"/>
  <c r="F67" i="5"/>
  <c r="G67" i="5" s="1"/>
  <c r="H67" i="5" s="1"/>
  <c r="I67" i="5" s="1"/>
  <c r="J67" i="5" s="1"/>
  <c r="K67" i="5" s="1"/>
  <c r="L67" i="5" s="1"/>
  <c r="M67" i="5" s="1"/>
  <c r="N67" i="5" s="1"/>
  <c r="O67" i="5" s="1"/>
  <c r="P67" i="5" s="1"/>
  <c r="Q67" i="5" s="1"/>
  <c r="R67" i="5" s="1"/>
  <c r="S67" i="5" s="1"/>
  <c r="T67" i="5" s="1"/>
  <c r="U67" i="5" s="1"/>
  <c r="V67" i="5" s="1"/>
  <c r="W67" i="5" s="1"/>
  <c r="X67" i="5" s="1"/>
  <c r="Y67" i="5" s="1"/>
  <c r="Z67" i="5" s="1"/>
  <c r="AA67" i="5" s="1"/>
  <c r="AB67" i="5" s="1"/>
  <c r="AC67" i="5" s="1"/>
  <c r="F66" i="5"/>
  <c r="G66" i="5" s="1"/>
  <c r="H66" i="5" s="1"/>
  <c r="I66" i="5" s="1"/>
  <c r="J66" i="5" s="1"/>
  <c r="K66" i="5" s="1"/>
  <c r="L66" i="5" s="1"/>
  <c r="M66" i="5" s="1"/>
  <c r="N66" i="5" s="1"/>
  <c r="O66" i="5" s="1"/>
  <c r="P66" i="5" s="1"/>
  <c r="Q66" i="5" s="1"/>
  <c r="R66" i="5" s="1"/>
  <c r="S66" i="5" s="1"/>
  <c r="T66" i="5" s="1"/>
  <c r="U66" i="5" s="1"/>
  <c r="V66" i="5" s="1"/>
  <c r="W66" i="5" s="1"/>
  <c r="X66" i="5" s="1"/>
  <c r="Y66" i="5" s="1"/>
  <c r="Z66" i="5" s="1"/>
  <c r="AA66" i="5" s="1"/>
  <c r="AB66" i="5" s="1"/>
  <c r="AC66" i="5" s="1"/>
  <c r="F65" i="5"/>
  <c r="G65" i="5" s="1"/>
  <c r="H65" i="5" s="1"/>
  <c r="I65" i="5" s="1"/>
  <c r="J65" i="5" s="1"/>
  <c r="K65" i="5" s="1"/>
  <c r="L65" i="5" s="1"/>
  <c r="M65" i="5" s="1"/>
  <c r="N65" i="5" s="1"/>
  <c r="O65" i="5" s="1"/>
  <c r="P65" i="5" s="1"/>
  <c r="Q65" i="5" s="1"/>
  <c r="R65" i="5" s="1"/>
  <c r="S65" i="5" s="1"/>
  <c r="T65" i="5" s="1"/>
  <c r="U65" i="5" s="1"/>
  <c r="V65" i="5" s="1"/>
  <c r="W65" i="5" s="1"/>
  <c r="X65" i="5" s="1"/>
  <c r="Y65" i="5" s="1"/>
  <c r="Z65" i="5" s="1"/>
  <c r="AA65" i="5" s="1"/>
  <c r="AB65" i="5" s="1"/>
  <c r="AC65" i="5" s="1"/>
  <c r="F64" i="5"/>
  <c r="G64" i="5" s="1"/>
  <c r="H64" i="5" s="1"/>
  <c r="I64" i="5" s="1"/>
  <c r="J64" i="5" s="1"/>
  <c r="K64" i="5" s="1"/>
  <c r="L64" i="5" s="1"/>
  <c r="M64" i="5" s="1"/>
  <c r="N64" i="5" s="1"/>
  <c r="O64" i="5" s="1"/>
  <c r="P64" i="5" s="1"/>
  <c r="Q64" i="5" s="1"/>
  <c r="R64" i="5" s="1"/>
  <c r="S64" i="5" s="1"/>
  <c r="T64" i="5" s="1"/>
  <c r="U64" i="5" s="1"/>
  <c r="V64" i="5" s="1"/>
  <c r="W64" i="5" s="1"/>
  <c r="X64" i="5" s="1"/>
  <c r="Y64" i="5" s="1"/>
  <c r="Z64" i="5" s="1"/>
  <c r="AA64" i="5" s="1"/>
  <c r="AB64" i="5" s="1"/>
  <c r="AC64" i="5" s="1"/>
  <c r="F63" i="5"/>
  <c r="G63" i="5" s="1"/>
  <c r="H63" i="5" s="1"/>
  <c r="I63" i="5" s="1"/>
  <c r="J63" i="5" s="1"/>
  <c r="K63" i="5" s="1"/>
  <c r="L63" i="5" s="1"/>
  <c r="M63" i="5" s="1"/>
  <c r="N63" i="5" s="1"/>
  <c r="O63" i="5" s="1"/>
  <c r="P63" i="5" s="1"/>
  <c r="Q63" i="5" s="1"/>
  <c r="R63" i="5" s="1"/>
  <c r="S63" i="5" s="1"/>
  <c r="T63" i="5" s="1"/>
  <c r="U63" i="5" s="1"/>
  <c r="V63" i="5" s="1"/>
  <c r="W63" i="5" s="1"/>
  <c r="X63" i="5" s="1"/>
  <c r="Y63" i="5" s="1"/>
  <c r="Z63" i="5" s="1"/>
  <c r="AA63" i="5" s="1"/>
  <c r="AB63" i="5" s="1"/>
  <c r="AC63" i="5" s="1"/>
  <c r="F62" i="5"/>
  <c r="G62" i="5" s="1"/>
  <c r="H62" i="5" s="1"/>
  <c r="I62" i="5" s="1"/>
  <c r="J62" i="5" s="1"/>
  <c r="K62" i="5" s="1"/>
  <c r="L62" i="5" s="1"/>
  <c r="M62" i="5" s="1"/>
  <c r="N62" i="5" s="1"/>
  <c r="O62" i="5" s="1"/>
  <c r="P62" i="5" s="1"/>
  <c r="Q62" i="5" s="1"/>
  <c r="R62" i="5" s="1"/>
  <c r="S62" i="5" s="1"/>
  <c r="T62" i="5" s="1"/>
  <c r="U62" i="5" s="1"/>
  <c r="V62" i="5" s="1"/>
  <c r="W62" i="5" s="1"/>
  <c r="X62" i="5" s="1"/>
  <c r="Y62" i="5" s="1"/>
  <c r="Z62" i="5" s="1"/>
  <c r="AA62" i="5" s="1"/>
  <c r="AB62" i="5" s="1"/>
  <c r="AC62" i="5" s="1"/>
  <c r="F61" i="5"/>
  <c r="G61" i="5" s="1"/>
  <c r="H61" i="5" s="1"/>
  <c r="I61" i="5" s="1"/>
  <c r="J61" i="5" s="1"/>
  <c r="K61" i="5" s="1"/>
  <c r="L61" i="5" s="1"/>
  <c r="M61" i="5" s="1"/>
  <c r="N61" i="5" s="1"/>
  <c r="O61" i="5" s="1"/>
  <c r="P61" i="5" s="1"/>
  <c r="Q61" i="5" s="1"/>
  <c r="R61" i="5" s="1"/>
  <c r="S61" i="5" s="1"/>
  <c r="T61" i="5" s="1"/>
  <c r="U61" i="5" s="1"/>
  <c r="V61" i="5" s="1"/>
  <c r="W61" i="5" s="1"/>
  <c r="X61" i="5" s="1"/>
  <c r="Y61" i="5" s="1"/>
  <c r="Z61" i="5" s="1"/>
  <c r="AA61" i="5" s="1"/>
  <c r="AB61" i="5" s="1"/>
  <c r="AC61" i="5" s="1"/>
  <c r="F60" i="5"/>
  <c r="G60" i="5" s="1"/>
  <c r="H60" i="5" s="1"/>
  <c r="I60" i="5" s="1"/>
  <c r="J60" i="5" s="1"/>
  <c r="K60" i="5" s="1"/>
  <c r="L60" i="5" s="1"/>
  <c r="M60" i="5" s="1"/>
  <c r="N60" i="5" s="1"/>
  <c r="O60" i="5" s="1"/>
  <c r="P60" i="5" s="1"/>
  <c r="Q60" i="5" s="1"/>
  <c r="R60" i="5" s="1"/>
  <c r="S60" i="5" s="1"/>
  <c r="T60" i="5" s="1"/>
  <c r="U60" i="5" s="1"/>
  <c r="V60" i="5" s="1"/>
  <c r="W60" i="5" s="1"/>
  <c r="X60" i="5" s="1"/>
  <c r="Y60" i="5" s="1"/>
  <c r="Z60" i="5" s="1"/>
  <c r="AA60" i="5" s="1"/>
  <c r="AB60" i="5" s="1"/>
  <c r="AC60" i="5" s="1"/>
  <c r="F59" i="5"/>
  <c r="G59" i="5" s="1"/>
  <c r="H59" i="5" s="1"/>
  <c r="I59" i="5" s="1"/>
  <c r="J59" i="5" s="1"/>
  <c r="K59" i="5" s="1"/>
  <c r="L59" i="5" s="1"/>
  <c r="M59" i="5" s="1"/>
  <c r="N59" i="5" s="1"/>
  <c r="O59" i="5" s="1"/>
  <c r="P59" i="5" s="1"/>
  <c r="Q59" i="5" s="1"/>
  <c r="R59" i="5" s="1"/>
  <c r="S59" i="5" s="1"/>
  <c r="T59" i="5" s="1"/>
  <c r="U59" i="5" s="1"/>
  <c r="V59" i="5" s="1"/>
  <c r="W59" i="5" s="1"/>
  <c r="X59" i="5" s="1"/>
  <c r="Y59" i="5" s="1"/>
  <c r="Z59" i="5" s="1"/>
  <c r="AA59" i="5" s="1"/>
  <c r="AB59" i="5" s="1"/>
  <c r="AC59" i="5" s="1"/>
  <c r="F58" i="5"/>
  <c r="G58" i="5" s="1"/>
  <c r="H58" i="5" s="1"/>
  <c r="I58" i="5" s="1"/>
  <c r="J58" i="5" s="1"/>
  <c r="K58" i="5" s="1"/>
  <c r="L58" i="5" s="1"/>
  <c r="M58" i="5" s="1"/>
  <c r="N58" i="5" s="1"/>
  <c r="O58" i="5" s="1"/>
  <c r="P58" i="5" s="1"/>
  <c r="Q58" i="5" s="1"/>
  <c r="R58" i="5" s="1"/>
  <c r="S58" i="5" s="1"/>
  <c r="T58" i="5" s="1"/>
  <c r="U58" i="5" s="1"/>
  <c r="V58" i="5" s="1"/>
  <c r="W58" i="5" s="1"/>
  <c r="X58" i="5" s="1"/>
  <c r="Y58" i="5" s="1"/>
  <c r="Z58" i="5" s="1"/>
  <c r="AA58" i="5" s="1"/>
  <c r="AB58" i="5" s="1"/>
  <c r="AC58" i="5" s="1"/>
  <c r="F57" i="5"/>
  <c r="G57" i="5" s="1"/>
  <c r="H57" i="5" s="1"/>
  <c r="I57" i="5" s="1"/>
  <c r="J57" i="5" s="1"/>
  <c r="K57" i="5" s="1"/>
  <c r="L57" i="5" s="1"/>
  <c r="M57" i="5" s="1"/>
  <c r="N57" i="5" s="1"/>
  <c r="O57" i="5" s="1"/>
  <c r="P57" i="5" s="1"/>
  <c r="Q57" i="5" s="1"/>
  <c r="R57" i="5" s="1"/>
  <c r="S57" i="5" s="1"/>
  <c r="T57" i="5" s="1"/>
  <c r="U57" i="5" s="1"/>
  <c r="V57" i="5" s="1"/>
  <c r="W57" i="5" s="1"/>
  <c r="X57" i="5" s="1"/>
  <c r="Y57" i="5" s="1"/>
  <c r="Z57" i="5" s="1"/>
  <c r="AA57" i="5" s="1"/>
  <c r="AB57" i="5" s="1"/>
  <c r="AC57" i="5" s="1"/>
  <c r="F56" i="5"/>
  <c r="G56" i="5" s="1"/>
  <c r="H56" i="5" s="1"/>
  <c r="I56" i="5" s="1"/>
  <c r="J56" i="5" s="1"/>
  <c r="K56" i="5" s="1"/>
  <c r="L56" i="5" s="1"/>
  <c r="M56" i="5" s="1"/>
  <c r="N56" i="5" s="1"/>
  <c r="O56" i="5" s="1"/>
  <c r="P56" i="5" s="1"/>
  <c r="Q56" i="5" s="1"/>
  <c r="R56" i="5" s="1"/>
  <c r="S56" i="5" s="1"/>
  <c r="T56" i="5" s="1"/>
  <c r="U56" i="5" s="1"/>
  <c r="V56" i="5" s="1"/>
  <c r="W56" i="5" s="1"/>
  <c r="X56" i="5" s="1"/>
  <c r="Y56" i="5" s="1"/>
  <c r="Z56" i="5" s="1"/>
  <c r="AA56" i="5" s="1"/>
  <c r="AB56" i="5" s="1"/>
  <c r="AC56" i="5" s="1"/>
  <c r="F55" i="5"/>
  <c r="G55" i="5" s="1"/>
  <c r="H55" i="5" s="1"/>
  <c r="I55" i="5" s="1"/>
  <c r="J55" i="5" s="1"/>
  <c r="K55" i="5" s="1"/>
  <c r="L55" i="5" s="1"/>
  <c r="M55" i="5" s="1"/>
  <c r="N55" i="5" s="1"/>
  <c r="O55" i="5" s="1"/>
  <c r="P55" i="5" s="1"/>
  <c r="Q55" i="5" s="1"/>
  <c r="R55" i="5" s="1"/>
  <c r="S55" i="5" s="1"/>
  <c r="T55" i="5" s="1"/>
  <c r="U55" i="5" s="1"/>
  <c r="V55" i="5" s="1"/>
  <c r="W55" i="5" s="1"/>
  <c r="X55" i="5" s="1"/>
  <c r="Y55" i="5" s="1"/>
  <c r="Z55" i="5" s="1"/>
  <c r="AA55" i="5" s="1"/>
  <c r="AB55" i="5" s="1"/>
  <c r="AC55" i="5" s="1"/>
  <c r="F54" i="5"/>
  <c r="G54" i="5" s="1"/>
  <c r="H54" i="5" s="1"/>
  <c r="I54" i="5" s="1"/>
  <c r="J54" i="5" s="1"/>
  <c r="K54" i="5" s="1"/>
  <c r="L54" i="5" s="1"/>
  <c r="M54" i="5" s="1"/>
  <c r="N54" i="5" s="1"/>
  <c r="O54" i="5" s="1"/>
  <c r="P54" i="5" s="1"/>
  <c r="Q54" i="5" s="1"/>
  <c r="R54" i="5" s="1"/>
  <c r="S54" i="5" s="1"/>
  <c r="T54" i="5" s="1"/>
  <c r="U54" i="5" s="1"/>
  <c r="V54" i="5" s="1"/>
  <c r="W54" i="5" s="1"/>
  <c r="X54" i="5" s="1"/>
  <c r="Y54" i="5" s="1"/>
  <c r="Z54" i="5" s="1"/>
  <c r="AA54" i="5" s="1"/>
  <c r="AB54" i="5" s="1"/>
  <c r="AC54" i="5" s="1"/>
  <c r="F53" i="5"/>
  <c r="G53" i="5" s="1"/>
  <c r="H53" i="5" s="1"/>
  <c r="I53" i="5" s="1"/>
  <c r="J53" i="5" s="1"/>
  <c r="K53" i="5" s="1"/>
  <c r="L53" i="5" s="1"/>
  <c r="M53" i="5" s="1"/>
  <c r="N53" i="5" s="1"/>
  <c r="O53" i="5" s="1"/>
  <c r="P53" i="5" s="1"/>
  <c r="Q53" i="5" s="1"/>
  <c r="R53" i="5" s="1"/>
  <c r="S53" i="5" s="1"/>
  <c r="T53" i="5" s="1"/>
  <c r="U53" i="5" s="1"/>
  <c r="V53" i="5" s="1"/>
  <c r="W53" i="5" s="1"/>
  <c r="X53" i="5" s="1"/>
  <c r="Y53" i="5" s="1"/>
  <c r="Z53" i="5" s="1"/>
  <c r="AA53" i="5" s="1"/>
  <c r="AB53" i="5" s="1"/>
  <c r="AC53" i="5" s="1"/>
  <c r="F52" i="5"/>
  <c r="G52" i="5" s="1"/>
  <c r="H52" i="5" s="1"/>
  <c r="I52" i="5" s="1"/>
  <c r="J52" i="5" s="1"/>
  <c r="K52" i="5" s="1"/>
  <c r="L52" i="5" s="1"/>
  <c r="M52" i="5" s="1"/>
  <c r="N52" i="5" s="1"/>
  <c r="O52" i="5" s="1"/>
  <c r="P52" i="5" s="1"/>
  <c r="Q52" i="5" s="1"/>
  <c r="R52" i="5" s="1"/>
  <c r="S52" i="5" s="1"/>
  <c r="T52" i="5" s="1"/>
  <c r="U52" i="5" s="1"/>
  <c r="V52" i="5" s="1"/>
  <c r="W52" i="5" s="1"/>
  <c r="X52" i="5" s="1"/>
  <c r="Y52" i="5" s="1"/>
  <c r="Z52" i="5" s="1"/>
  <c r="AA52" i="5" s="1"/>
  <c r="AB52" i="5" s="1"/>
  <c r="AC52" i="5" s="1"/>
  <c r="F51" i="5"/>
  <c r="G51" i="5" s="1"/>
  <c r="H51" i="5" s="1"/>
  <c r="I51" i="5" s="1"/>
  <c r="J51" i="5" s="1"/>
  <c r="K51" i="5" s="1"/>
  <c r="L51" i="5" s="1"/>
  <c r="M51" i="5" s="1"/>
  <c r="N51" i="5" s="1"/>
  <c r="O51" i="5" s="1"/>
  <c r="P51" i="5" s="1"/>
  <c r="Q51" i="5" s="1"/>
  <c r="R51" i="5" s="1"/>
  <c r="S51" i="5" s="1"/>
  <c r="T51" i="5" s="1"/>
  <c r="U51" i="5" s="1"/>
  <c r="V51" i="5" s="1"/>
  <c r="W51" i="5" s="1"/>
  <c r="X51" i="5" s="1"/>
  <c r="Y51" i="5" s="1"/>
  <c r="Z51" i="5" s="1"/>
  <c r="AA51" i="5" s="1"/>
  <c r="AB51" i="5" s="1"/>
  <c r="AC51" i="5" s="1"/>
  <c r="F50" i="5"/>
  <c r="G50" i="5" s="1"/>
  <c r="H50" i="5" s="1"/>
  <c r="I50" i="5" s="1"/>
  <c r="J50" i="5" s="1"/>
  <c r="K50" i="5" s="1"/>
  <c r="L50" i="5" s="1"/>
  <c r="M50" i="5" s="1"/>
  <c r="N50" i="5" s="1"/>
  <c r="O50" i="5" s="1"/>
  <c r="P50" i="5" s="1"/>
  <c r="Q50" i="5" s="1"/>
  <c r="R50" i="5" s="1"/>
  <c r="S50" i="5" s="1"/>
  <c r="T50" i="5" s="1"/>
  <c r="U50" i="5" s="1"/>
  <c r="V50" i="5" s="1"/>
  <c r="W50" i="5" s="1"/>
  <c r="X50" i="5" s="1"/>
  <c r="Y50" i="5" s="1"/>
  <c r="Z50" i="5" s="1"/>
  <c r="AA50" i="5" s="1"/>
  <c r="AB50" i="5" s="1"/>
  <c r="AC50" i="5" s="1"/>
  <c r="F49" i="5"/>
  <c r="G49" i="5" s="1"/>
  <c r="H49" i="5" s="1"/>
  <c r="I49" i="5" s="1"/>
  <c r="J49" i="5" s="1"/>
  <c r="K49" i="5" s="1"/>
  <c r="L49" i="5" s="1"/>
  <c r="M49" i="5" s="1"/>
  <c r="N49" i="5" s="1"/>
  <c r="O49" i="5" s="1"/>
  <c r="P49" i="5" s="1"/>
  <c r="Q49" i="5" s="1"/>
  <c r="R49" i="5" s="1"/>
  <c r="S49" i="5" s="1"/>
  <c r="T49" i="5" s="1"/>
  <c r="U49" i="5" s="1"/>
  <c r="V49" i="5" s="1"/>
  <c r="W49" i="5" s="1"/>
  <c r="X49" i="5" s="1"/>
  <c r="Y49" i="5" s="1"/>
  <c r="Z49" i="5" s="1"/>
  <c r="AA49" i="5" s="1"/>
  <c r="AB49" i="5" s="1"/>
  <c r="AC49" i="5" s="1"/>
  <c r="F48" i="5"/>
  <c r="G48" i="5" s="1"/>
  <c r="H48" i="5" s="1"/>
  <c r="I48" i="5" s="1"/>
  <c r="J48" i="5" s="1"/>
  <c r="K48" i="5" s="1"/>
  <c r="L48" i="5" s="1"/>
  <c r="M48" i="5" s="1"/>
  <c r="N48" i="5" s="1"/>
  <c r="O48" i="5" s="1"/>
  <c r="P48" i="5" s="1"/>
  <c r="Q48" i="5" s="1"/>
  <c r="R48" i="5" s="1"/>
  <c r="S48" i="5" s="1"/>
  <c r="T48" i="5" s="1"/>
  <c r="U48" i="5" s="1"/>
  <c r="V48" i="5" s="1"/>
  <c r="W48" i="5" s="1"/>
  <c r="X48" i="5" s="1"/>
  <c r="Y48" i="5" s="1"/>
  <c r="Z48" i="5" s="1"/>
  <c r="AA48" i="5" s="1"/>
  <c r="AB48" i="5" s="1"/>
  <c r="AC48" i="5" s="1"/>
  <c r="G47" i="5"/>
  <c r="H47" i="5" s="1"/>
  <c r="I47" i="5" s="1"/>
  <c r="J47" i="5" s="1"/>
  <c r="K47" i="5" s="1"/>
  <c r="L47" i="5" s="1"/>
  <c r="M47" i="5" s="1"/>
  <c r="N47" i="5" s="1"/>
  <c r="O47" i="5" s="1"/>
  <c r="P47" i="5" s="1"/>
  <c r="Q47" i="5" s="1"/>
  <c r="R47" i="5" s="1"/>
  <c r="S47" i="5" s="1"/>
  <c r="T47" i="5" s="1"/>
  <c r="U47" i="5" s="1"/>
  <c r="V47" i="5" s="1"/>
  <c r="W47" i="5" s="1"/>
  <c r="X47" i="5" s="1"/>
  <c r="Y47" i="5" s="1"/>
  <c r="Z47" i="5" s="1"/>
  <c r="AA47" i="5" s="1"/>
  <c r="AB47" i="5" s="1"/>
  <c r="AC47" i="5" s="1"/>
  <c r="F47" i="5"/>
  <c r="F46" i="5"/>
  <c r="G46" i="5" s="1"/>
  <c r="H46" i="5" s="1"/>
  <c r="I46" i="5" s="1"/>
  <c r="J46" i="5" s="1"/>
  <c r="K46" i="5" s="1"/>
  <c r="L46" i="5" s="1"/>
  <c r="M46" i="5" s="1"/>
  <c r="N46" i="5" s="1"/>
  <c r="O46" i="5" s="1"/>
  <c r="P46" i="5" s="1"/>
  <c r="Q46" i="5" s="1"/>
  <c r="R46" i="5" s="1"/>
  <c r="S46" i="5" s="1"/>
  <c r="T46" i="5" s="1"/>
  <c r="U46" i="5" s="1"/>
  <c r="V46" i="5" s="1"/>
  <c r="W46" i="5" s="1"/>
  <c r="X46" i="5" s="1"/>
  <c r="Y46" i="5" s="1"/>
  <c r="Z46" i="5" s="1"/>
  <c r="AA46" i="5" s="1"/>
  <c r="AB46" i="5" s="1"/>
  <c r="AC46" i="5" s="1"/>
  <c r="F45" i="5"/>
  <c r="G45" i="5" s="1"/>
  <c r="H45" i="5" s="1"/>
  <c r="I45" i="5" s="1"/>
  <c r="J45" i="5" s="1"/>
  <c r="K45" i="5" s="1"/>
  <c r="L45" i="5" s="1"/>
  <c r="M45" i="5" s="1"/>
  <c r="N45" i="5" s="1"/>
  <c r="O45" i="5" s="1"/>
  <c r="P45" i="5" s="1"/>
  <c r="Q45" i="5" s="1"/>
  <c r="R45" i="5" s="1"/>
  <c r="S45" i="5" s="1"/>
  <c r="T45" i="5" s="1"/>
  <c r="U45" i="5" s="1"/>
  <c r="V45" i="5" s="1"/>
  <c r="W45" i="5" s="1"/>
  <c r="X45" i="5" s="1"/>
  <c r="Y45" i="5" s="1"/>
  <c r="Z45" i="5" s="1"/>
  <c r="AA45" i="5" s="1"/>
  <c r="AB45" i="5" s="1"/>
  <c r="AC45" i="5" s="1"/>
  <c r="F44" i="5"/>
  <c r="G44" i="5" s="1"/>
  <c r="H44" i="5" s="1"/>
  <c r="I44" i="5" s="1"/>
  <c r="J44" i="5" s="1"/>
  <c r="K44" i="5" s="1"/>
  <c r="L44" i="5" s="1"/>
  <c r="M44" i="5" s="1"/>
  <c r="N44" i="5" s="1"/>
  <c r="O44" i="5" s="1"/>
  <c r="P44" i="5" s="1"/>
  <c r="Q44" i="5" s="1"/>
  <c r="R44" i="5" s="1"/>
  <c r="S44" i="5" s="1"/>
  <c r="T44" i="5" s="1"/>
  <c r="U44" i="5" s="1"/>
  <c r="V44" i="5" s="1"/>
  <c r="W44" i="5" s="1"/>
  <c r="X44" i="5" s="1"/>
  <c r="Y44" i="5" s="1"/>
  <c r="Z44" i="5" s="1"/>
  <c r="AA44" i="5" s="1"/>
  <c r="AB44" i="5" s="1"/>
  <c r="AC44" i="5" s="1"/>
  <c r="F43" i="5"/>
  <c r="G43" i="5" s="1"/>
  <c r="H43" i="5" s="1"/>
  <c r="I43" i="5" s="1"/>
  <c r="J43" i="5" s="1"/>
  <c r="K43" i="5" s="1"/>
  <c r="L43" i="5" s="1"/>
  <c r="M43" i="5" s="1"/>
  <c r="N43" i="5" s="1"/>
  <c r="O43" i="5" s="1"/>
  <c r="P43" i="5" s="1"/>
  <c r="Q43" i="5" s="1"/>
  <c r="R43" i="5" s="1"/>
  <c r="S43" i="5" s="1"/>
  <c r="T43" i="5" s="1"/>
  <c r="U43" i="5" s="1"/>
  <c r="V43" i="5" s="1"/>
  <c r="W43" i="5" s="1"/>
  <c r="X43" i="5" s="1"/>
  <c r="Y43" i="5" s="1"/>
  <c r="Z43" i="5" s="1"/>
  <c r="AA43" i="5" s="1"/>
  <c r="AB43" i="5" s="1"/>
  <c r="AC43" i="5" s="1"/>
  <c r="F42" i="5"/>
  <c r="G42" i="5" s="1"/>
  <c r="H42" i="5" s="1"/>
  <c r="I42" i="5" s="1"/>
  <c r="J42" i="5" s="1"/>
  <c r="K42" i="5" s="1"/>
  <c r="L42" i="5" s="1"/>
  <c r="M42" i="5" s="1"/>
  <c r="N42" i="5" s="1"/>
  <c r="O42" i="5" s="1"/>
  <c r="P42" i="5" s="1"/>
  <c r="Q42" i="5" s="1"/>
  <c r="R42" i="5" s="1"/>
  <c r="S42" i="5" s="1"/>
  <c r="T42" i="5" s="1"/>
  <c r="U42" i="5" s="1"/>
  <c r="V42" i="5" s="1"/>
  <c r="W42" i="5" s="1"/>
  <c r="X42" i="5" s="1"/>
  <c r="Y42" i="5" s="1"/>
  <c r="Z42" i="5" s="1"/>
  <c r="AA42" i="5" s="1"/>
  <c r="AB42" i="5" s="1"/>
  <c r="AC42" i="5" s="1"/>
  <c r="F41" i="5"/>
  <c r="G41" i="5" s="1"/>
  <c r="H41" i="5" s="1"/>
  <c r="I41" i="5" s="1"/>
  <c r="J41" i="5" s="1"/>
  <c r="K41" i="5" s="1"/>
  <c r="L41" i="5" s="1"/>
  <c r="M41" i="5" s="1"/>
  <c r="N41" i="5" s="1"/>
  <c r="O41" i="5" s="1"/>
  <c r="P41" i="5" s="1"/>
  <c r="Q41" i="5" s="1"/>
  <c r="R41" i="5" s="1"/>
  <c r="S41" i="5" s="1"/>
  <c r="T41" i="5" s="1"/>
  <c r="U41" i="5" s="1"/>
  <c r="V41" i="5" s="1"/>
  <c r="W41" i="5" s="1"/>
  <c r="X41" i="5" s="1"/>
  <c r="Y41" i="5" s="1"/>
  <c r="Z41" i="5" s="1"/>
  <c r="AA41" i="5" s="1"/>
  <c r="AB41" i="5" s="1"/>
  <c r="AC41" i="5" s="1"/>
  <c r="F40" i="5"/>
  <c r="G40" i="5" s="1"/>
  <c r="H40" i="5" s="1"/>
  <c r="I40" i="5" s="1"/>
  <c r="J40" i="5" s="1"/>
  <c r="K40" i="5" s="1"/>
  <c r="L40" i="5" s="1"/>
  <c r="M40" i="5" s="1"/>
  <c r="N40" i="5" s="1"/>
  <c r="O40" i="5" s="1"/>
  <c r="P40" i="5" s="1"/>
  <c r="Q40" i="5" s="1"/>
  <c r="R40" i="5" s="1"/>
  <c r="S40" i="5" s="1"/>
  <c r="T40" i="5" s="1"/>
  <c r="U40" i="5" s="1"/>
  <c r="V40" i="5" s="1"/>
  <c r="W40" i="5" s="1"/>
  <c r="X40" i="5" s="1"/>
  <c r="Y40" i="5" s="1"/>
  <c r="Z40" i="5" s="1"/>
  <c r="AA40" i="5" s="1"/>
  <c r="AB40" i="5" s="1"/>
  <c r="AC40" i="5" s="1"/>
  <c r="F39" i="5"/>
  <c r="G39" i="5" s="1"/>
  <c r="H39" i="5" s="1"/>
  <c r="I39" i="5" s="1"/>
  <c r="J39" i="5" s="1"/>
  <c r="K39" i="5" s="1"/>
  <c r="L39" i="5" s="1"/>
  <c r="M39" i="5" s="1"/>
  <c r="N39" i="5" s="1"/>
  <c r="O39" i="5" s="1"/>
  <c r="P39" i="5" s="1"/>
  <c r="Q39" i="5" s="1"/>
  <c r="R39" i="5" s="1"/>
  <c r="S39" i="5" s="1"/>
  <c r="T39" i="5" s="1"/>
  <c r="U39" i="5" s="1"/>
  <c r="V39" i="5" s="1"/>
  <c r="W39" i="5" s="1"/>
  <c r="X39" i="5" s="1"/>
  <c r="Y39" i="5" s="1"/>
  <c r="Z39" i="5" s="1"/>
  <c r="AA39" i="5" s="1"/>
  <c r="AB39" i="5" s="1"/>
  <c r="AC39" i="5" s="1"/>
  <c r="H38" i="5"/>
  <c r="I38" i="5" s="1"/>
  <c r="J38" i="5" s="1"/>
  <c r="K38" i="5" s="1"/>
  <c r="L38" i="5" s="1"/>
  <c r="M38" i="5" s="1"/>
  <c r="N38" i="5" s="1"/>
  <c r="O38" i="5" s="1"/>
  <c r="P38" i="5" s="1"/>
  <c r="Q38" i="5" s="1"/>
  <c r="R38" i="5" s="1"/>
  <c r="S38" i="5" s="1"/>
  <c r="T38" i="5" s="1"/>
  <c r="U38" i="5" s="1"/>
  <c r="V38" i="5" s="1"/>
  <c r="W38" i="5" s="1"/>
  <c r="X38" i="5" s="1"/>
  <c r="Y38" i="5" s="1"/>
  <c r="Z38" i="5" s="1"/>
  <c r="AA38" i="5" s="1"/>
  <c r="AB38" i="5" s="1"/>
  <c r="AC38" i="5" s="1"/>
  <c r="F38" i="5"/>
  <c r="G38" i="5" s="1"/>
  <c r="F37" i="5"/>
  <c r="G37" i="5" s="1"/>
  <c r="H37" i="5" s="1"/>
  <c r="I37" i="5" s="1"/>
  <c r="J37" i="5" s="1"/>
  <c r="K37" i="5" s="1"/>
  <c r="L37" i="5" s="1"/>
  <c r="M37" i="5" s="1"/>
  <c r="N37" i="5" s="1"/>
  <c r="O37" i="5" s="1"/>
  <c r="P37" i="5" s="1"/>
  <c r="Q37" i="5" s="1"/>
  <c r="R37" i="5" s="1"/>
  <c r="S37" i="5" s="1"/>
  <c r="T37" i="5" s="1"/>
  <c r="U37" i="5" s="1"/>
  <c r="V37" i="5" s="1"/>
  <c r="W37" i="5" s="1"/>
  <c r="X37" i="5" s="1"/>
  <c r="Y37" i="5" s="1"/>
  <c r="Z37" i="5" s="1"/>
  <c r="AA37" i="5" s="1"/>
  <c r="AB37" i="5" s="1"/>
  <c r="AC37" i="5" s="1"/>
  <c r="F36" i="5"/>
  <c r="G36" i="5" s="1"/>
  <c r="H36" i="5" s="1"/>
  <c r="I36" i="5" s="1"/>
  <c r="J36" i="5" s="1"/>
  <c r="K36" i="5" s="1"/>
  <c r="L36" i="5" s="1"/>
  <c r="M36" i="5" s="1"/>
  <c r="N36" i="5" s="1"/>
  <c r="O36" i="5" s="1"/>
  <c r="P36" i="5" s="1"/>
  <c r="Q36" i="5" s="1"/>
  <c r="R36" i="5" s="1"/>
  <c r="S36" i="5" s="1"/>
  <c r="T36" i="5" s="1"/>
  <c r="U36" i="5" s="1"/>
  <c r="V36" i="5" s="1"/>
  <c r="W36" i="5" s="1"/>
  <c r="X36" i="5" s="1"/>
  <c r="Y36" i="5" s="1"/>
  <c r="Z36" i="5" s="1"/>
  <c r="AA36" i="5" s="1"/>
  <c r="AB36" i="5" s="1"/>
  <c r="AC36" i="5" s="1"/>
  <c r="F35" i="5"/>
  <c r="G35" i="5" s="1"/>
  <c r="H35" i="5" s="1"/>
  <c r="I35" i="5" s="1"/>
  <c r="J35" i="5" s="1"/>
  <c r="K35" i="5" s="1"/>
  <c r="L35" i="5" s="1"/>
  <c r="M35" i="5" s="1"/>
  <c r="N35" i="5" s="1"/>
  <c r="O35" i="5" s="1"/>
  <c r="P35" i="5" s="1"/>
  <c r="Q35" i="5" s="1"/>
  <c r="R35" i="5" s="1"/>
  <c r="S35" i="5" s="1"/>
  <c r="T35" i="5" s="1"/>
  <c r="U35" i="5" s="1"/>
  <c r="V35" i="5" s="1"/>
  <c r="W35" i="5" s="1"/>
  <c r="X35" i="5" s="1"/>
  <c r="Y35" i="5" s="1"/>
  <c r="Z35" i="5" s="1"/>
  <c r="AA35" i="5" s="1"/>
  <c r="AB35" i="5" s="1"/>
  <c r="AC35" i="5" s="1"/>
  <c r="F34" i="5"/>
  <c r="G34" i="5" s="1"/>
  <c r="H34" i="5" s="1"/>
  <c r="I34" i="5" s="1"/>
  <c r="J34" i="5" s="1"/>
  <c r="K34" i="5" s="1"/>
  <c r="L34" i="5" s="1"/>
  <c r="M34" i="5" s="1"/>
  <c r="N34" i="5" s="1"/>
  <c r="O34" i="5" s="1"/>
  <c r="P34" i="5" s="1"/>
  <c r="Q34" i="5" s="1"/>
  <c r="R34" i="5" s="1"/>
  <c r="S34" i="5" s="1"/>
  <c r="T34" i="5" s="1"/>
  <c r="U34" i="5" s="1"/>
  <c r="V34" i="5" s="1"/>
  <c r="W34" i="5" s="1"/>
  <c r="X34" i="5" s="1"/>
  <c r="Y34" i="5" s="1"/>
  <c r="Z34" i="5" s="1"/>
  <c r="AA34" i="5" s="1"/>
  <c r="AB34" i="5" s="1"/>
  <c r="AC34" i="5" s="1"/>
  <c r="F33" i="5"/>
  <c r="G33" i="5" s="1"/>
  <c r="H33" i="5" s="1"/>
  <c r="I33" i="5" s="1"/>
  <c r="J33" i="5" s="1"/>
  <c r="K33" i="5" s="1"/>
  <c r="L33" i="5" s="1"/>
  <c r="M33" i="5" s="1"/>
  <c r="N33" i="5" s="1"/>
  <c r="O33" i="5" s="1"/>
  <c r="P33" i="5" s="1"/>
  <c r="Q33" i="5" s="1"/>
  <c r="R33" i="5" s="1"/>
  <c r="S33" i="5" s="1"/>
  <c r="T33" i="5" s="1"/>
  <c r="U33" i="5" s="1"/>
  <c r="V33" i="5" s="1"/>
  <c r="W33" i="5" s="1"/>
  <c r="X33" i="5" s="1"/>
  <c r="Y33" i="5" s="1"/>
  <c r="Z33" i="5" s="1"/>
  <c r="AA33" i="5" s="1"/>
  <c r="AB33" i="5" s="1"/>
  <c r="AC33" i="5" s="1"/>
  <c r="F32" i="5"/>
  <c r="G32" i="5" s="1"/>
  <c r="H32" i="5" s="1"/>
  <c r="I32" i="5" s="1"/>
  <c r="J32" i="5" s="1"/>
  <c r="K32" i="5" s="1"/>
  <c r="L32" i="5" s="1"/>
  <c r="M32" i="5" s="1"/>
  <c r="N32" i="5" s="1"/>
  <c r="O32" i="5" s="1"/>
  <c r="P32" i="5" s="1"/>
  <c r="Q32" i="5" s="1"/>
  <c r="R32" i="5" s="1"/>
  <c r="S32" i="5" s="1"/>
  <c r="T32" i="5" s="1"/>
  <c r="U32" i="5" s="1"/>
  <c r="V32" i="5" s="1"/>
  <c r="W32" i="5" s="1"/>
  <c r="X32" i="5" s="1"/>
  <c r="Y32" i="5" s="1"/>
  <c r="Z32" i="5" s="1"/>
  <c r="AA32" i="5" s="1"/>
  <c r="AB32" i="5" s="1"/>
  <c r="AC32" i="5" s="1"/>
  <c r="G31" i="5"/>
  <c r="H31" i="5" s="1"/>
  <c r="I31" i="5" s="1"/>
  <c r="J31" i="5" s="1"/>
  <c r="K31" i="5" s="1"/>
  <c r="L31" i="5" s="1"/>
  <c r="M31" i="5" s="1"/>
  <c r="N31" i="5" s="1"/>
  <c r="O31" i="5" s="1"/>
  <c r="P31" i="5" s="1"/>
  <c r="Q31" i="5" s="1"/>
  <c r="R31" i="5" s="1"/>
  <c r="S31" i="5" s="1"/>
  <c r="T31" i="5" s="1"/>
  <c r="U31" i="5" s="1"/>
  <c r="V31" i="5" s="1"/>
  <c r="W31" i="5" s="1"/>
  <c r="X31" i="5" s="1"/>
  <c r="Y31" i="5" s="1"/>
  <c r="Z31" i="5" s="1"/>
  <c r="AA31" i="5" s="1"/>
  <c r="AB31" i="5" s="1"/>
  <c r="AC31" i="5" s="1"/>
  <c r="F31" i="5"/>
  <c r="F30" i="5"/>
  <c r="G30" i="5" s="1"/>
  <c r="H30" i="5" s="1"/>
  <c r="I30" i="5" s="1"/>
  <c r="J30" i="5" s="1"/>
  <c r="K30" i="5" s="1"/>
  <c r="L30" i="5" s="1"/>
  <c r="M30" i="5" s="1"/>
  <c r="N30" i="5" s="1"/>
  <c r="O30" i="5" s="1"/>
  <c r="P30" i="5" s="1"/>
  <c r="Q30" i="5" s="1"/>
  <c r="R30" i="5" s="1"/>
  <c r="S30" i="5" s="1"/>
  <c r="T30" i="5" s="1"/>
  <c r="U30" i="5" s="1"/>
  <c r="V30" i="5" s="1"/>
  <c r="W30" i="5" s="1"/>
  <c r="X30" i="5" s="1"/>
  <c r="Y30" i="5" s="1"/>
  <c r="Z30" i="5" s="1"/>
  <c r="AA30" i="5" s="1"/>
  <c r="AB30" i="5" s="1"/>
  <c r="AC30" i="5" s="1"/>
  <c r="F29" i="5"/>
  <c r="G29" i="5" s="1"/>
  <c r="H29" i="5" s="1"/>
  <c r="I29" i="5" s="1"/>
  <c r="J29" i="5" s="1"/>
  <c r="K29" i="5" s="1"/>
  <c r="L29" i="5" s="1"/>
  <c r="M29" i="5" s="1"/>
  <c r="N29" i="5" s="1"/>
  <c r="O29" i="5" s="1"/>
  <c r="P29" i="5" s="1"/>
  <c r="Q29" i="5" s="1"/>
  <c r="R29" i="5" s="1"/>
  <c r="S29" i="5" s="1"/>
  <c r="T29" i="5" s="1"/>
  <c r="U29" i="5" s="1"/>
  <c r="V29" i="5" s="1"/>
  <c r="W29" i="5" s="1"/>
  <c r="X29" i="5" s="1"/>
  <c r="Y29" i="5" s="1"/>
  <c r="Z29" i="5" s="1"/>
  <c r="AA29" i="5" s="1"/>
  <c r="AB29" i="5" s="1"/>
  <c r="AC29" i="5" s="1"/>
  <c r="F28" i="5"/>
  <c r="G28" i="5" s="1"/>
  <c r="H28" i="5" s="1"/>
  <c r="I28" i="5" s="1"/>
  <c r="J28" i="5" s="1"/>
  <c r="K28" i="5" s="1"/>
  <c r="L28" i="5" s="1"/>
  <c r="M28" i="5" s="1"/>
  <c r="N28" i="5" s="1"/>
  <c r="O28" i="5" s="1"/>
  <c r="P28" i="5" s="1"/>
  <c r="Q28" i="5" s="1"/>
  <c r="R28" i="5" s="1"/>
  <c r="S28" i="5" s="1"/>
  <c r="T28" i="5" s="1"/>
  <c r="U28" i="5" s="1"/>
  <c r="V28" i="5" s="1"/>
  <c r="W28" i="5" s="1"/>
  <c r="X28" i="5" s="1"/>
  <c r="Y28" i="5" s="1"/>
  <c r="Z28" i="5" s="1"/>
  <c r="AA28" i="5" s="1"/>
  <c r="AB28" i="5" s="1"/>
  <c r="AC28" i="5" s="1"/>
  <c r="F27" i="5"/>
  <c r="G27" i="5" s="1"/>
  <c r="H27" i="5" s="1"/>
  <c r="I27" i="5" s="1"/>
  <c r="J27" i="5" s="1"/>
  <c r="K27" i="5" s="1"/>
  <c r="L27" i="5" s="1"/>
  <c r="M27" i="5" s="1"/>
  <c r="N27" i="5" s="1"/>
  <c r="O27" i="5" s="1"/>
  <c r="P27" i="5" s="1"/>
  <c r="Q27" i="5" s="1"/>
  <c r="R27" i="5" s="1"/>
  <c r="S27" i="5" s="1"/>
  <c r="T27" i="5" s="1"/>
  <c r="U27" i="5" s="1"/>
  <c r="V27" i="5" s="1"/>
  <c r="W27" i="5" s="1"/>
  <c r="X27" i="5" s="1"/>
  <c r="Y27" i="5" s="1"/>
  <c r="Z27" i="5" s="1"/>
  <c r="AA27" i="5" s="1"/>
  <c r="AB27" i="5" s="1"/>
  <c r="AC27" i="5" s="1"/>
  <c r="F26" i="5"/>
  <c r="G26" i="5" s="1"/>
  <c r="H26" i="5" s="1"/>
  <c r="I26" i="5" s="1"/>
  <c r="J26" i="5" s="1"/>
  <c r="K26" i="5" s="1"/>
  <c r="L26" i="5" s="1"/>
  <c r="M26" i="5" s="1"/>
  <c r="N26" i="5" s="1"/>
  <c r="O26" i="5" s="1"/>
  <c r="P26" i="5" s="1"/>
  <c r="Q26" i="5" s="1"/>
  <c r="R26" i="5" s="1"/>
  <c r="S26" i="5" s="1"/>
  <c r="T26" i="5" s="1"/>
  <c r="U26" i="5" s="1"/>
  <c r="V26" i="5" s="1"/>
  <c r="W26" i="5" s="1"/>
  <c r="X26" i="5" s="1"/>
  <c r="Y26" i="5" s="1"/>
  <c r="Z26" i="5" s="1"/>
  <c r="AA26" i="5" s="1"/>
  <c r="AB26" i="5" s="1"/>
  <c r="AC26" i="5" s="1"/>
  <c r="F25" i="5"/>
  <c r="G25" i="5" s="1"/>
  <c r="H25" i="5" s="1"/>
  <c r="I25" i="5" s="1"/>
  <c r="J25" i="5" s="1"/>
  <c r="K25" i="5" s="1"/>
  <c r="L25" i="5" s="1"/>
  <c r="M25" i="5" s="1"/>
  <c r="N25" i="5" s="1"/>
  <c r="O25" i="5" s="1"/>
  <c r="P25" i="5" s="1"/>
  <c r="Q25" i="5" s="1"/>
  <c r="R25" i="5" s="1"/>
  <c r="S25" i="5" s="1"/>
  <c r="T25" i="5" s="1"/>
  <c r="U25" i="5" s="1"/>
  <c r="V25" i="5" s="1"/>
  <c r="W25" i="5" s="1"/>
  <c r="X25" i="5" s="1"/>
  <c r="Y25" i="5" s="1"/>
  <c r="Z25" i="5" s="1"/>
  <c r="AA25" i="5" s="1"/>
  <c r="AB25" i="5" s="1"/>
  <c r="AC25" i="5" s="1"/>
  <c r="F24" i="5"/>
  <c r="G24" i="5" s="1"/>
  <c r="H24" i="5" s="1"/>
  <c r="I24" i="5" s="1"/>
  <c r="J24" i="5" s="1"/>
  <c r="K24" i="5" s="1"/>
  <c r="L24" i="5" s="1"/>
  <c r="M24" i="5" s="1"/>
  <c r="N24" i="5" s="1"/>
  <c r="O24" i="5" s="1"/>
  <c r="P24" i="5" s="1"/>
  <c r="Q24" i="5" s="1"/>
  <c r="R24" i="5" s="1"/>
  <c r="S24" i="5" s="1"/>
  <c r="T24" i="5" s="1"/>
  <c r="U24" i="5" s="1"/>
  <c r="V24" i="5" s="1"/>
  <c r="W24" i="5" s="1"/>
  <c r="X24" i="5" s="1"/>
  <c r="Y24" i="5" s="1"/>
  <c r="Z24" i="5" s="1"/>
  <c r="AA24" i="5" s="1"/>
  <c r="AB24" i="5" s="1"/>
  <c r="AC24" i="5" s="1"/>
  <c r="F23" i="5"/>
  <c r="G23" i="5" s="1"/>
  <c r="H23" i="5" s="1"/>
  <c r="I23" i="5" s="1"/>
  <c r="J23" i="5" s="1"/>
  <c r="K23" i="5" s="1"/>
  <c r="L23" i="5" s="1"/>
  <c r="M23" i="5" s="1"/>
  <c r="N23" i="5" s="1"/>
  <c r="O23" i="5" s="1"/>
  <c r="P23" i="5" s="1"/>
  <c r="Q23" i="5" s="1"/>
  <c r="R23" i="5" s="1"/>
  <c r="S23" i="5" s="1"/>
  <c r="T23" i="5" s="1"/>
  <c r="U23" i="5" s="1"/>
  <c r="V23" i="5" s="1"/>
  <c r="W23" i="5" s="1"/>
  <c r="X23" i="5" s="1"/>
  <c r="Y23" i="5" s="1"/>
  <c r="Z23" i="5" s="1"/>
  <c r="AA23" i="5" s="1"/>
  <c r="AB23" i="5" s="1"/>
  <c r="AC23" i="5" s="1"/>
  <c r="F22" i="5"/>
  <c r="G22" i="5" s="1"/>
  <c r="H22" i="5" s="1"/>
  <c r="I22" i="5" s="1"/>
  <c r="J22" i="5" s="1"/>
  <c r="K22" i="5" s="1"/>
  <c r="L22" i="5" s="1"/>
  <c r="M22" i="5" s="1"/>
  <c r="N22" i="5" s="1"/>
  <c r="O22" i="5" s="1"/>
  <c r="P22" i="5" s="1"/>
  <c r="Q22" i="5" s="1"/>
  <c r="R22" i="5" s="1"/>
  <c r="S22" i="5" s="1"/>
  <c r="T22" i="5" s="1"/>
  <c r="U22" i="5" s="1"/>
  <c r="V22" i="5" s="1"/>
  <c r="W22" i="5" s="1"/>
  <c r="X22" i="5" s="1"/>
  <c r="Y22" i="5" s="1"/>
  <c r="Z22" i="5" s="1"/>
  <c r="AA22" i="5" s="1"/>
  <c r="AB22" i="5" s="1"/>
  <c r="AC22" i="5" s="1"/>
  <c r="F21" i="5"/>
  <c r="G21" i="5" s="1"/>
  <c r="H21" i="5" s="1"/>
  <c r="I21" i="5" s="1"/>
  <c r="J21" i="5" s="1"/>
  <c r="K21" i="5" s="1"/>
  <c r="L21" i="5" s="1"/>
  <c r="M21" i="5" s="1"/>
  <c r="N21" i="5" s="1"/>
  <c r="O21" i="5" s="1"/>
  <c r="P21" i="5" s="1"/>
  <c r="Q21" i="5" s="1"/>
  <c r="R21" i="5" s="1"/>
  <c r="S21" i="5" s="1"/>
  <c r="T21" i="5" s="1"/>
  <c r="U21" i="5" s="1"/>
  <c r="V21" i="5" s="1"/>
  <c r="W21" i="5" s="1"/>
  <c r="X21" i="5" s="1"/>
  <c r="Y21" i="5" s="1"/>
  <c r="Z21" i="5" s="1"/>
  <c r="AA21" i="5" s="1"/>
  <c r="AB21" i="5" s="1"/>
  <c r="AC21" i="5" s="1"/>
  <c r="F20" i="5"/>
  <c r="G20" i="5" s="1"/>
  <c r="H20" i="5" s="1"/>
  <c r="I20" i="5" s="1"/>
  <c r="J20" i="5" s="1"/>
  <c r="K20" i="5" s="1"/>
  <c r="L20" i="5" s="1"/>
  <c r="M20" i="5" s="1"/>
  <c r="N20" i="5" s="1"/>
  <c r="O20" i="5" s="1"/>
  <c r="P20" i="5" s="1"/>
  <c r="Q20" i="5" s="1"/>
  <c r="R20" i="5" s="1"/>
  <c r="S20" i="5" s="1"/>
  <c r="T20" i="5" s="1"/>
  <c r="U20" i="5" s="1"/>
  <c r="V20" i="5" s="1"/>
  <c r="W20" i="5" s="1"/>
  <c r="X20" i="5" s="1"/>
  <c r="Y20" i="5" s="1"/>
  <c r="Z20" i="5" s="1"/>
  <c r="AA20" i="5" s="1"/>
  <c r="AB20" i="5" s="1"/>
  <c r="AC20" i="5" s="1"/>
  <c r="F19" i="5"/>
  <c r="G19" i="5" s="1"/>
  <c r="H19" i="5" s="1"/>
  <c r="I19" i="5" s="1"/>
  <c r="J19" i="5" s="1"/>
  <c r="K19" i="5" s="1"/>
  <c r="L19" i="5" s="1"/>
  <c r="M19" i="5" s="1"/>
  <c r="N19" i="5" s="1"/>
  <c r="O19" i="5" s="1"/>
  <c r="P19" i="5" s="1"/>
  <c r="Q19" i="5" s="1"/>
  <c r="R19" i="5" s="1"/>
  <c r="S19" i="5" s="1"/>
  <c r="T19" i="5" s="1"/>
  <c r="U19" i="5" s="1"/>
  <c r="V19" i="5" s="1"/>
  <c r="W19" i="5" s="1"/>
  <c r="X19" i="5" s="1"/>
  <c r="Y19" i="5" s="1"/>
  <c r="Z19" i="5" s="1"/>
  <c r="AA19" i="5" s="1"/>
  <c r="AB19" i="5" s="1"/>
  <c r="AC19" i="5" s="1"/>
  <c r="F18" i="5"/>
  <c r="G18" i="5" s="1"/>
  <c r="H18" i="5" s="1"/>
  <c r="I18" i="5" s="1"/>
  <c r="J18" i="5" s="1"/>
  <c r="K18" i="5" s="1"/>
  <c r="L18" i="5" s="1"/>
  <c r="M18" i="5" s="1"/>
  <c r="N18" i="5" s="1"/>
  <c r="O18" i="5" s="1"/>
  <c r="P18" i="5" s="1"/>
  <c r="Q18" i="5" s="1"/>
  <c r="R18" i="5" s="1"/>
  <c r="S18" i="5" s="1"/>
  <c r="T18" i="5" s="1"/>
  <c r="U18" i="5" s="1"/>
  <c r="V18" i="5" s="1"/>
  <c r="W18" i="5" s="1"/>
  <c r="X18" i="5" s="1"/>
  <c r="Y18" i="5" s="1"/>
  <c r="Z18" i="5" s="1"/>
  <c r="AA18" i="5" s="1"/>
  <c r="AB18" i="5" s="1"/>
  <c r="AC18" i="5" s="1"/>
  <c r="F17" i="5"/>
  <c r="G17" i="5" s="1"/>
  <c r="H17" i="5" s="1"/>
  <c r="I17" i="5" s="1"/>
  <c r="J17" i="5" s="1"/>
  <c r="K17" i="5" s="1"/>
  <c r="L17" i="5" s="1"/>
  <c r="M17" i="5" s="1"/>
  <c r="N17" i="5" s="1"/>
  <c r="O17" i="5" s="1"/>
  <c r="P17" i="5" s="1"/>
  <c r="Q17" i="5" s="1"/>
  <c r="R17" i="5" s="1"/>
  <c r="S17" i="5" s="1"/>
  <c r="T17" i="5" s="1"/>
  <c r="U17" i="5" s="1"/>
  <c r="V17" i="5" s="1"/>
  <c r="W17" i="5" s="1"/>
  <c r="X17" i="5" s="1"/>
  <c r="Y17" i="5" s="1"/>
  <c r="Z17" i="5" s="1"/>
  <c r="AA17" i="5" s="1"/>
  <c r="AB17" i="5" s="1"/>
  <c r="AC17" i="5" s="1"/>
  <c r="G16" i="5"/>
  <c r="H16" i="5" s="1"/>
  <c r="I16" i="5" s="1"/>
  <c r="J16" i="5" s="1"/>
  <c r="K16" i="5" s="1"/>
  <c r="L16" i="5" s="1"/>
  <c r="M16" i="5" s="1"/>
  <c r="N16" i="5" s="1"/>
  <c r="O16" i="5" s="1"/>
  <c r="P16" i="5" s="1"/>
  <c r="Q16" i="5" s="1"/>
  <c r="R16" i="5" s="1"/>
  <c r="S16" i="5" s="1"/>
  <c r="T16" i="5" s="1"/>
  <c r="U16" i="5" s="1"/>
  <c r="V16" i="5" s="1"/>
  <c r="W16" i="5" s="1"/>
  <c r="X16" i="5" s="1"/>
  <c r="Y16" i="5" s="1"/>
  <c r="Z16" i="5" s="1"/>
  <c r="AA16" i="5" s="1"/>
  <c r="AB16" i="5" s="1"/>
  <c r="AC16" i="5" s="1"/>
  <c r="F16" i="5"/>
  <c r="F15" i="5"/>
  <c r="G15" i="5" s="1"/>
  <c r="H15" i="5" s="1"/>
  <c r="I15" i="5" s="1"/>
  <c r="J15" i="5" s="1"/>
  <c r="K15" i="5" s="1"/>
  <c r="L15" i="5" s="1"/>
  <c r="M15" i="5" s="1"/>
  <c r="N15" i="5" s="1"/>
  <c r="O15" i="5" s="1"/>
  <c r="P15" i="5" s="1"/>
  <c r="Q15" i="5" s="1"/>
  <c r="R15" i="5" s="1"/>
  <c r="S15" i="5" s="1"/>
  <c r="T15" i="5" s="1"/>
  <c r="U15" i="5" s="1"/>
  <c r="V15" i="5" s="1"/>
  <c r="W15" i="5" s="1"/>
  <c r="X15" i="5" s="1"/>
  <c r="Y15" i="5" s="1"/>
  <c r="Z15" i="5" s="1"/>
  <c r="AA15" i="5" s="1"/>
  <c r="AB15" i="5" s="1"/>
  <c r="AC15" i="5" s="1"/>
  <c r="F14" i="5"/>
  <c r="G14" i="5" s="1"/>
  <c r="H14" i="5" s="1"/>
  <c r="I14" i="5" s="1"/>
  <c r="J14" i="5" s="1"/>
  <c r="K14" i="5" s="1"/>
  <c r="L14" i="5" s="1"/>
  <c r="M14" i="5" s="1"/>
  <c r="N14" i="5" s="1"/>
  <c r="O14" i="5" s="1"/>
  <c r="P14" i="5" s="1"/>
  <c r="Q14" i="5" s="1"/>
  <c r="R14" i="5" s="1"/>
  <c r="S14" i="5" s="1"/>
  <c r="T14" i="5" s="1"/>
  <c r="U14" i="5" s="1"/>
  <c r="V14" i="5" s="1"/>
  <c r="W14" i="5" s="1"/>
  <c r="X14" i="5" s="1"/>
  <c r="Y14" i="5" s="1"/>
  <c r="Z14" i="5" s="1"/>
  <c r="AA14" i="5" s="1"/>
  <c r="AB14" i="5" s="1"/>
  <c r="AC14" i="5" s="1"/>
  <c r="F13" i="5"/>
  <c r="G13" i="5" s="1"/>
  <c r="H13" i="5" s="1"/>
  <c r="I13" i="5" s="1"/>
  <c r="J13" i="5" s="1"/>
  <c r="K13" i="5" s="1"/>
  <c r="L13" i="5" s="1"/>
  <c r="M13" i="5" s="1"/>
  <c r="N13" i="5" s="1"/>
  <c r="O13" i="5" s="1"/>
  <c r="P13" i="5" s="1"/>
  <c r="Q13" i="5" s="1"/>
  <c r="R13" i="5" s="1"/>
  <c r="S13" i="5" s="1"/>
  <c r="T13" i="5" s="1"/>
  <c r="U13" i="5" s="1"/>
  <c r="V13" i="5" s="1"/>
  <c r="W13" i="5" s="1"/>
  <c r="X13" i="5" s="1"/>
  <c r="Y13" i="5" s="1"/>
  <c r="Z13" i="5" s="1"/>
  <c r="AA13" i="5" s="1"/>
  <c r="AB13" i="5" s="1"/>
  <c r="AC13" i="5" s="1"/>
  <c r="F12" i="5"/>
  <c r="G12" i="5" s="1"/>
  <c r="H12" i="5" s="1"/>
  <c r="I12" i="5" s="1"/>
  <c r="J12" i="5" s="1"/>
  <c r="K12" i="5" s="1"/>
  <c r="L12" i="5" s="1"/>
  <c r="M12" i="5" s="1"/>
  <c r="N12" i="5" s="1"/>
  <c r="O12" i="5" s="1"/>
  <c r="P12" i="5" s="1"/>
  <c r="Q12" i="5" s="1"/>
  <c r="R12" i="5" s="1"/>
  <c r="S12" i="5" s="1"/>
  <c r="T12" i="5" s="1"/>
  <c r="U12" i="5" s="1"/>
  <c r="V12" i="5" s="1"/>
  <c r="W12" i="5" s="1"/>
  <c r="X12" i="5" s="1"/>
  <c r="Y12" i="5" s="1"/>
  <c r="Z12" i="5" s="1"/>
  <c r="AA12" i="5" s="1"/>
  <c r="AB12" i="5" s="1"/>
  <c r="AC12" i="5" s="1"/>
  <c r="F11" i="5"/>
  <c r="G11" i="5" s="1"/>
  <c r="H11" i="5" s="1"/>
  <c r="I11" i="5" s="1"/>
  <c r="J11" i="5" s="1"/>
  <c r="K11" i="5" s="1"/>
  <c r="L11" i="5" s="1"/>
  <c r="M11" i="5" s="1"/>
  <c r="N11" i="5" s="1"/>
  <c r="O11" i="5" s="1"/>
  <c r="P11" i="5" s="1"/>
  <c r="Q11" i="5" s="1"/>
  <c r="R11" i="5" s="1"/>
  <c r="S11" i="5" s="1"/>
  <c r="T11" i="5" s="1"/>
  <c r="U11" i="5" s="1"/>
  <c r="V11" i="5" s="1"/>
  <c r="W11" i="5" s="1"/>
  <c r="X11" i="5" s="1"/>
  <c r="Y11" i="5" s="1"/>
  <c r="Z11" i="5" s="1"/>
  <c r="AA11" i="5" s="1"/>
  <c r="AB11" i="5" s="1"/>
  <c r="AC11" i="5" s="1"/>
  <c r="F10" i="5"/>
  <c r="G10" i="5" s="1"/>
  <c r="H10" i="5" s="1"/>
  <c r="I10" i="5" s="1"/>
  <c r="J10" i="5" s="1"/>
  <c r="K10" i="5" s="1"/>
  <c r="L10" i="5" s="1"/>
  <c r="M10" i="5" s="1"/>
  <c r="N10" i="5" s="1"/>
  <c r="O10" i="5" s="1"/>
  <c r="P10" i="5" s="1"/>
  <c r="Q10" i="5" s="1"/>
  <c r="R10" i="5" s="1"/>
  <c r="S10" i="5" s="1"/>
  <c r="T10" i="5" s="1"/>
  <c r="U10" i="5" s="1"/>
  <c r="V10" i="5" s="1"/>
  <c r="W10" i="5" s="1"/>
  <c r="X10" i="5" s="1"/>
  <c r="Y10" i="5" s="1"/>
  <c r="Z10" i="5" s="1"/>
  <c r="AA10" i="5" s="1"/>
  <c r="AB10" i="5" s="1"/>
  <c r="AC10" i="5" s="1"/>
  <c r="F9" i="5"/>
  <c r="G9" i="5" s="1"/>
  <c r="H9" i="5" s="1"/>
  <c r="I9" i="5" s="1"/>
  <c r="J9" i="5" s="1"/>
  <c r="K9" i="5" s="1"/>
  <c r="L9" i="5" s="1"/>
  <c r="M9" i="5" s="1"/>
  <c r="N9" i="5" s="1"/>
  <c r="O9" i="5" s="1"/>
  <c r="P9" i="5" s="1"/>
  <c r="Q9" i="5" s="1"/>
  <c r="R9" i="5" s="1"/>
  <c r="S9" i="5" s="1"/>
  <c r="T9" i="5" s="1"/>
  <c r="U9" i="5" s="1"/>
  <c r="V9" i="5" s="1"/>
  <c r="W9" i="5" s="1"/>
  <c r="X9" i="5" s="1"/>
  <c r="Y9" i="5" s="1"/>
  <c r="Z9" i="5" s="1"/>
  <c r="AA9" i="5" s="1"/>
  <c r="AB9" i="5" s="1"/>
  <c r="AC9" i="5" s="1"/>
  <c r="F8" i="5"/>
  <c r="G8" i="5" s="1"/>
  <c r="H8" i="5" s="1"/>
  <c r="I8" i="5" s="1"/>
  <c r="J8" i="5" s="1"/>
  <c r="K8" i="5" s="1"/>
  <c r="L8" i="5" s="1"/>
  <c r="M8" i="5" s="1"/>
  <c r="N8" i="5" s="1"/>
  <c r="O8" i="5" s="1"/>
  <c r="P8" i="5" s="1"/>
  <c r="Q8" i="5" s="1"/>
  <c r="R8" i="5" s="1"/>
  <c r="S8" i="5" s="1"/>
  <c r="T8" i="5" s="1"/>
  <c r="U8" i="5" s="1"/>
  <c r="V8" i="5" s="1"/>
  <c r="W8" i="5" s="1"/>
  <c r="X8" i="5" s="1"/>
  <c r="Y8" i="5" s="1"/>
  <c r="Z8" i="5" s="1"/>
  <c r="AA8" i="5" s="1"/>
  <c r="AB8" i="5" s="1"/>
  <c r="AC8" i="5" s="1"/>
  <c r="F7" i="5"/>
  <c r="G7" i="5" s="1"/>
  <c r="H7" i="5" s="1"/>
  <c r="I7" i="5" s="1"/>
  <c r="J7" i="5" s="1"/>
  <c r="K7" i="5" s="1"/>
  <c r="L7" i="5" s="1"/>
  <c r="M7" i="5" s="1"/>
  <c r="N7" i="5" s="1"/>
  <c r="O7" i="5" s="1"/>
  <c r="P7" i="5" s="1"/>
  <c r="Q7" i="5" s="1"/>
  <c r="R7" i="5" s="1"/>
  <c r="S7" i="5" s="1"/>
  <c r="T7" i="5" s="1"/>
  <c r="U7" i="5" s="1"/>
  <c r="V7" i="5" s="1"/>
  <c r="W7" i="5" s="1"/>
  <c r="X7" i="5" s="1"/>
  <c r="Y7" i="5" s="1"/>
  <c r="Z7" i="5" s="1"/>
  <c r="AA7" i="5" s="1"/>
  <c r="AB7" i="5" s="1"/>
  <c r="AC7" i="5" s="1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AA10" i="2" l="1"/>
  <c r="AA11" i="2"/>
  <c r="AA16" i="2"/>
  <c r="AA18" i="2"/>
  <c r="AA19" i="2"/>
  <c r="AA20" i="2"/>
  <c r="AA21" i="2"/>
  <c r="AA22" i="2"/>
  <c r="AA23" i="2"/>
  <c r="AA17" i="2"/>
  <c r="AA6" i="2"/>
  <c r="AA7" i="2"/>
  <c r="AA8" i="2"/>
  <c r="AA9" i="2"/>
  <c r="AE34" i="8" l="1"/>
  <c r="AD34" i="8"/>
  <c r="Z34" i="8"/>
  <c r="Y34" i="8"/>
  <c r="AD23" i="7" l="1"/>
  <c r="AD24" i="7"/>
  <c r="AD25" i="7"/>
  <c r="AD26" i="7"/>
  <c r="AD27" i="7"/>
  <c r="AD28" i="7"/>
  <c r="AD29" i="7"/>
  <c r="AD30" i="7"/>
  <c r="AD31" i="7"/>
  <c r="AD32" i="7"/>
  <c r="AD33" i="7"/>
  <c r="AD34" i="7"/>
  <c r="AD35" i="7"/>
  <c r="AD36" i="7"/>
  <c r="AD37" i="7"/>
  <c r="AD38" i="7"/>
  <c r="AD39" i="7"/>
  <c r="AD40" i="7"/>
  <c r="AD41" i="7"/>
  <c r="AD42" i="7"/>
  <c r="AD43" i="7"/>
  <c r="AD44" i="7"/>
  <c r="AD45" i="7"/>
  <c r="AD22" i="7"/>
  <c r="AH22" i="7"/>
  <c r="AI22" i="7"/>
  <c r="AH23" i="7"/>
  <c r="AI23" i="7" s="1"/>
  <c r="AI35" i="7" s="1"/>
  <c r="AH24" i="7"/>
  <c r="AI24" i="7"/>
  <c r="AH25" i="7"/>
  <c r="AI25" i="7"/>
  <c r="AH26" i="7"/>
  <c r="AI26" i="7"/>
  <c r="AH27" i="7"/>
  <c r="AI27" i="7"/>
  <c r="AH28" i="7"/>
  <c r="AI28" i="7"/>
  <c r="AH29" i="7"/>
  <c r="AI29" i="7"/>
  <c r="AH30" i="7"/>
  <c r="AI30" i="7"/>
  <c r="AH31" i="7"/>
  <c r="AI31" i="7"/>
  <c r="AH32" i="7"/>
  <c r="AI32" i="7"/>
  <c r="AH33" i="7"/>
  <c r="AI33" i="7"/>
  <c r="AH34" i="7"/>
  <c r="AI34" i="7"/>
  <c r="AL35" i="7"/>
  <c r="AO35" i="7"/>
  <c r="AI12" i="7"/>
  <c r="AI13" i="7"/>
  <c r="AI14" i="7"/>
  <c r="AI15" i="7"/>
  <c r="AI16" i="7"/>
  <c r="AI17" i="7"/>
  <c r="AI18" i="7"/>
  <c r="AI19" i="7"/>
  <c r="AI20" i="7"/>
  <c r="AI21" i="7"/>
  <c r="AI11" i="7"/>
  <c r="AA22" i="7" s="1"/>
  <c r="AA23" i="7"/>
  <c r="AA24" i="7"/>
  <c r="AA25" i="7"/>
  <c r="AA26" i="7"/>
  <c r="AA27" i="7"/>
  <c r="AA28" i="7"/>
  <c r="AA29" i="7"/>
  <c r="AA30" i="7"/>
  <c r="AA31" i="7"/>
  <c r="AA32" i="7"/>
  <c r="AA33" i="7"/>
  <c r="AA34" i="7"/>
  <c r="AA35" i="7"/>
  <c r="AA36" i="7"/>
  <c r="AA37" i="7"/>
  <c r="AA38" i="7"/>
  <c r="AA39" i="7"/>
  <c r="AA40" i="7"/>
  <c r="AA41" i="7"/>
  <c r="AA42" i="7"/>
  <c r="AA43" i="7"/>
  <c r="AA44" i="7"/>
  <c r="AA45" i="7"/>
  <c r="AH11" i="7"/>
  <c r="AH12" i="7"/>
  <c r="AH13" i="7"/>
  <c r="AH14" i="7"/>
  <c r="AH15" i="7"/>
  <c r="AH16" i="7"/>
  <c r="AH17" i="7"/>
  <c r="AH18" i="7"/>
  <c r="AH19" i="7"/>
  <c r="AH20" i="7"/>
  <c r="AH21" i="7"/>
  <c r="Y22" i="7"/>
  <c r="Z22" i="7" s="1"/>
  <c r="AC46" i="7" l="1"/>
  <c r="AA46" i="7"/>
  <c r="AD46" i="7"/>
  <c r="Y45" i="7"/>
  <c r="Z45" i="7" s="1"/>
  <c r="AB46" i="7" l="1"/>
  <c r="Y23" i="7"/>
  <c r="Z23" i="7" s="1"/>
  <c r="Y24" i="7" l="1"/>
  <c r="Z24" i="7" s="1"/>
  <c r="Y25" i="7" l="1"/>
  <c r="Z25" i="7" s="1"/>
  <c r="Y26" i="7" l="1"/>
  <c r="Z26" i="7" s="1"/>
  <c r="Y27" i="7" l="1"/>
  <c r="Z27" i="7" s="1"/>
  <c r="Y28" i="7" l="1"/>
  <c r="Z28" i="7" s="1"/>
  <c r="Y29" i="7" l="1"/>
  <c r="Z29" i="7" s="1"/>
  <c r="Y30" i="7" l="1"/>
  <c r="Z30" i="7" s="1"/>
  <c r="Y31" i="7" l="1"/>
  <c r="Z31" i="7" s="1"/>
  <c r="Y32" i="7" l="1"/>
  <c r="Z32" i="7" s="1"/>
  <c r="Y33" i="7" l="1"/>
  <c r="Z33" i="7" s="1"/>
  <c r="Y34" i="7" l="1"/>
  <c r="Z34" i="7" s="1"/>
  <c r="F46" i="7"/>
  <c r="I45" i="7"/>
  <c r="G45" i="7" s="1"/>
  <c r="C45" i="7"/>
  <c r="I44" i="7"/>
  <c r="G44" i="7" s="1"/>
  <c r="H44" i="7" s="1"/>
  <c r="C44" i="7"/>
  <c r="I43" i="7"/>
  <c r="G43" i="7"/>
  <c r="C43" i="7"/>
  <c r="I42" i="7"/>
  <c r="G42" i="7" s="1"/>
  <c r="C42" i="7"/>
  <c r="I41" i="7"/>
  <c r="G41" i="7"/>
  <c r="C41" i="7"/>
  <c r="I40" i="7"/>
  <c r="G40" i="7" s="1"/>
  <c r="C40" i="7"/>
  <c r="I39" i="7"/>
  <c r="G39" i="7"/>
  <c r="C39" i="7"/>
  <c r="I38" i="7"/>
  <c r="G38" i="7" s="1"/>
  <c r="C38" i="7"/>
  <c r="I37" i="7"/>
  <c r="G37" i="7"/>
  <c r="C37" i="7"/>
  <c r="I36" i="7"/>
  <c r="G36" i="7" s="1"/>
  <c r="C36" i="7"/>
  <c r="I35" i="7"/>
  <c r="G35" i="7" s="1"/>
  <c r="C35" i="7"/>
  <c r="R34" i="7"/>
  <c r="O34" i="7"/>
  <c r="P34" i="7" s="1"/>
  <c r="Q34" i="7" s="1"/>
  <c r="L34" i="7"/>
  <c r="M34" i="7" s="1"/>
  <c r="N34" i="7" s="1"/>
  <c r="I34" i="7"/>
  <c r="G34" i="7" s="1"/>
  <c r="C34" i="7"/>
  <c r="R33" i="7"/>
  <c r="S34" i="7" s="1"/>
  <c r="T34" i="7" s="1"/>
  <c r="O33" i="7"/>
  <c r="L33" i="7"/>
  <c r="I33" i="7"/>
  <c r="G33" i="7" s="1"/>
  <c r="C33" i="7"/>
  <c r="D33" i="7" s="1"/>
  <c r="E33" i="7" s="1"/>
  <c r="R32" i="7"/>
  <c r="S32" i="7" s="1"/>
  <c r="T32" i="7" s="1"/>
  <c r="O32" i="7"/>
  <c r="P32" i="7" s="1"/>
  <c r="Q32" i="7" s="1"/>
  <c r="L32" i="7"/>
  <c r="M32" i="7" s="1"/>
  <c r="N32" i="7" s="1"/>
  <c r="I32" i="7"/>
  <c r="G32" i="7" s="1"/>
  <c r="C32" i="7"/>
  <c r="R31" i="7"/>
  <c r="O31" i="7"/>
  <c r="L31" i="7"/>
  <c r="I31" i="7"/>
  <c r="G31" i="7" s="1"/>
  <c r="C31" i="7"/>
  <c r="R30" i="7"/>
  <c r="S30" i="7" s="1"/>
  <c r="T30" i="7" s="1"/>
  <c r="O30" i="7"/>
  <c r="L30" i="7"/>
  <c r="I30" i="7"/>
  <c r="G30" i="7" s="1"/>
  <c r="C30" i="7"/>
  <c r="R29" i="7"/>
  <c r="S29" i="7" s="1"/>
  <c r="T29" i="7" s="1"/>
  <c r="O29" i="7"/>
  <c r="P29" i="7" s="1"/>
  <c r="Q29" i="7" s="1"/>
  <c r="L29" i="7"/>
  <c r="M29" i="7" s="1"/>
  <c r="N29" i="7" s="1"/>
  <c r="I29" i="7"/>
  <c r="G29" i="7" s="1"/>
  <c r="C29" i="7"/>
  <c r="R28" i="7"/>
  <c r="O28" i="7"/>
  <c r="L28" i="7"/>
  <c r="I28" i="7"/>
  <c r="G28" i="7" s="1"/>
  <c r="C28" i="7"/>
  <c r="D28" i="7" s="1"/>
  <c r="E28" i="7" s="1"/>
  <c r="R27" i="7"/>
  <c r="S27" i="7" s="1"/>
  <c r="T27" i="7" s="1"/>
  <c r="O27" i="7"/>
  <c r="L27" i="7"/>
  <c r="M27" i="7" s="1"/>
  <c r="N27" i="7" s="1"/>
  <c r="I27" i="7"/>
  <c r="G27" i="7" s="1"/>
  <c r="C27" i="7"/>
  <c r="R26" i="7"/>
  <c r="O26" i="7"/>
  <c r="P26" i="7" s="1"/>
  <c r="Q26" i="7" s="1"/>
  <c r="L26" i="7"/>
  <c r="M26" i="7" s="1"/>
  <c r="N26" i="7" s="1"/>
  <c r="I26" i="7"/>
  <c r="G26" i="7" s="1"/>
  <c r="C26" i="7"/>
  <c r="R25" i="7"/>
  <c r="S26" i="7" s="1"/>
  <c r="T26" i="7" s="1"/>
  <c r="O25" i="7"/>
  <c r="L25" i="7"/>
  <c r="I25" i="7"/>
  <c r="G25" i="7" s="1"/>
  <c r="C25" i="7"/>
  <c r="D25" i="7" s="1"/>
  <c r="E25" i="7" s="1"/>
  <c r="R24" i="7"/>
  <c r="O24" i="7"/>
  <c r="P24" i="7" s="1"/>
  <c r="Q24" i="7" s="1"/>
  <c r="L24" i="7"/>
  <c r="M25" i="7" s="1"/>
  <c r="N25" i="7" s="1"/>
  <c r="I24" i="7"/>
  <c r="G24" i="7" s="1"/>
  <c r="H24" i="7" s="1"/>
  <c r="H46" i="7" s="1"/>
  <c r="C24" i="7"/>
  <c r="D24" i="7" s="1"/>
  <c r="E24" i="7" s="1"/>
  <c r="R23" i="7"/>
  <c r="O23" i="7"/>
  <c r="P23" i="7" s="1"/>
  <c r="Q23" i="7" s="1"/>
  <c r="L23" i="7"/>
  <c r="I23" i="7"/>
  <c r="I46" i="7" s="1"/>
  <c r="G23" i="7"/>
  <c r="C23" i="7"/>
  <c r="D23" i="7" s="1"/>
  <c r="E23" i="7" s="1"/>
  <c r="R22" i="7"/>
  <c r="O22" i="7"/>
  <c r="P22" i="7" s="1"/>
  <c r="Q22" i="7" s="1"/>
  <c r="L22" i="7"/>
  <c r="I22" i="7"/>
  <c r="G22" i="7"/>
  <c r="C22" i="7"/>
  <c r="R21" i="7"/>
  <c r="O21" i="7"/>
  <c r="P21" i="7" s="1"/>
  <c r="Q21" i="7" s="1"/>
  <c r="L21" i="7"/>
  <c r="M21" i="7" s="1"/>
  <c r="N21" i="7" s="1"/>
  <c r="C21" i="7"/>
  <c r="D22" i="7" s="1"/>
  <c r="E22" i="7" s="1"/>
  <c r="R20" i="7"/>
  <c r="O20" i="7"/>
  <c r="L20" i="7"/>
  <c r="R19" i="7"/>
  <c r="O19" i="7"/>
  <c r="L19" i="7"/>
  <c r="R18" i="7"/>
  <c r="S19" i="7" s="1"/>
  <c r="T19" i="7" s="1"/>
  <c r="O18" i="7"/>
  <c r="L18" i="7"/>
  <c r="R17" i="7"/>
  <c r="O17" i="7"/>
  <c r="L17" i="7"/>
  <c r="R16" i="7"/>
  <c r="O16" i="7"/>
  <c r="L16" i="7"/>
  <c r="R15" i="7"/>
  <c r="O15" i="7"/>
  <c r="P15" i="7" s="1"/>
  <c r="Q15" i="7" s="1"/>
  <c r="L15" i="7"/>
  <c r="R14" i="7"/>
  <c r="O14" i="7"/>
  <c r="L14" i="7"/>
  <c r="R13" i="7"/>
  <c r="S13" i="7" s="1"/>
  <c r="T13" i="7" s="1"/>
  <c r="O13" i="7"/>
  <c r="P14" i="7" s="1"/>
  <c r="Q14" i="7" s="1"/>
  <c r="L13" i="7"/>
  <c r="R12" i="7"/>
  <c r="O12" i="7"/>
  <c r="L12" i="7"/>
  <c r="R11" i="7"/>
  <c r="O11" i="7"/>
  <c r="P12" i="7" s="1"/>
  <c r="Q12" i="7" s="1"/>
  <c r="L11" i="7"/>
  <c r="R10" i="7"/>
  <c r="O10" i="7"/>
  <c r="L10" i="7"/>
  <c r="Y35" i="7" l="1"/>
  <c r="Z35" i="7" s="1"/>
  <c r="P16" i="7"/>
  <c r="Q16" i="7" s="1"/>
  <c r="M15" i="7"/>
  <c r="N15" i="7" s="1"/>
  <c r="P20" i="7"/>
  <c r="Q20" i="7" s="1"/>
  <c r="D30" i="7"/>
  <c r="E30" i="7" s="1"/>
  <c r="P31" i="7"/>
  <c r="Q31" i="7" s="1"/>
  <c r="D38" i="7"/>
  <c r="E38" i="7" s="1"/>
  <c r="M11" i="7"/>
  <c r="N11" i="7" s="1"/>
  <c r="D44" i="7"/>
  <c r="E44" i="7" s="1"/>
  <c r="S21" i="7"/>
  <c r="T21" i="7" s="1"/>
  <c r="D27" i="7"/>
  <c r="E27" i="7" s="1"/>
  <c r="P28" i="7"/>
  <c r="Q28" i="7" s="1"/>
  <c r="D35" i="7"/>
  <c r="E35" i="7" s="1"/>
  <c r="D45" i="7"/>
  <c r="E45" i="7" s="1"/>
  <c r="M19" i="7"/>
  <c r="N19" i="7" s="1"/>
  <c r="D41" i="7"/>
  <c r="E41" i="7" s="1"/>
  <c r="S14" i="7"/>
  <c r="T14" i="7" s="1"/>
  <c r="M31" i="7"/>
  <c r="N31" i="7" s="1"/>
  <c r="D32" i="7"/>
  <c r="E32" i="7" s="1"/>
  <c r="M22" i="7"/>
  <c r="N22" i="7" s="1"/>
  <c r="M23" i="7"/>
  <c r="N23" i="7" s="1"/>
  <c r="S25" i="7"/>
  <c r="T25" i="7" s="1"/>
  <c r="M30" i="7"/>
  <c r="N30" i="7" s="1"/>
  <c r="S33" i="7"/>
  <c r="T33" i="7" s="1"/>
  <c r="M12" i="7"/>
  <c r="N12" i="7" s="1"/>
  <c r="S17" i="7"/>
  <c r="T17" i="7" s="1"/>
  <c r="D26" i="7"/>
  <c r="E26" i="7" s="1"/>
  <c r="P30" i="7"/>
  <c r="Q30" i="7" s="1"/>
  <c r="D34" i="7"/>
  <c r="E34" i="7" s="1"/>
  <c r="M28" i="7"/>
  <c r="N28" i="7" s="1"/>
  <c r="S31" i="7"/>
  <c r="T31" i="7" s="1"/>
  <c r="D36" i="7"/>
  <c r="E36" i="7" s="1"/>
  <c r="S12" i="7"/>
  <c r="T12" i="7" s="1"/>
  <c r="P17" i="7"/>
  <c r="Q17" i="7" s="1"/>
  <c r="S22" i="7"/>
  <c r="T22" i="7" s="1"/>
  <c r="S23" i="7"/>
  <c r="T23" i="7" s="1"/>
  <c r="D42" i="7"/>
  <c r="E42" i="7" s="1"/>
  <c r="S11" i="7"/>
  <c r="T11" i="7" s="1"/>
  <c r="M20" i="7"/>
  <c r="N20" i="7" s="1"/>
  <c r="P27" i="7"/>
  <c r="Q27" i="7" s="1"/>
  <c r="D31" i="7"/>
  <c r="E31" i="7" s="1"/>
  <c r="M18" i="7"/>
  <c r="N18" i="7" s="1"/>
  <c r="S28" i="7"/>
  <c r="T28" i="7" s="1"/>
  <c r="M33" i="7"/>
  <c r="N33" i="7" s="1"/>
  <c r="D37" i="7"/>
  <c r="E37" i="7" s="1"/>
  <c r="D40" i="7"/>
  <c r="E40" i="7" s="1"/>
  <c r="M17" i="7"/>
  <c r="N17" i="7" s="1"/>
  <c r="S20" i="7"/>
  <c r="T20" i="7" s="1"/>
  <c r="P25" i="7"/>
  <c r="Q25" i="7" s="1"/>
  <c r="D29" i="7"/>
  <c r="E29" i="7" s="1"/>
  <c r="P33" i="7"/>
  <c r="Q33" i="7" s="1"/>
  <c r="G46" i="7"/>
  <c r="M13" i="7"/>
  <c r="N13" i="7" s="1"/>
  <c r="P18" i="7"/>
  <c r="Q18" i="7" s="1"/>
  <c r="D39" i="7"/>
  <c r="E39" i="7" s="1"/>
  <c r="P11" i="7"/>
  <c r="Q11" i="7" s="1"/>
  <c r="M14" i="7"/>
  <c r="N14" i="7" s="1"/>
  <c r="S16" i="7"/>
  <c r="T16" i="7" s="1"/>
  <c r="P19" i="7"/>
  <c r="Q19" i="7" s="1"/>
  <c r="S15" i="7"/>
  <c r="T15" i="7" s="1"/>
  <c r="S24" i="7"/>
  <c r="T24" i="7" s="1"/>
  <c r="P13" i="7"/>
  <c r="Q13" i="7" s="1"/>
  <c r="M16" i="7"/>
  <c r="N16" i="7" s="1"/>
  <c r="S18" i="7"/>
  <c r="T18" i="7" s="1"/>
  <c r="M24" i="7"/>
  <c r="N24" i="7" s="1"/>
  <c r="D43" i="7"/>
  <c r="E43" i="7" s="1"/>
  <c r="Y36" i="7" l="1"/>
  <c r="Z36" i="7" s="1"/>
  <c r="T35" i="7"/>
  <c r="N35" i="7"/>
  <c r="Q35" i="7"/>
  <c r="E46" i="7"/>
  <c r="Y37" i="7" l="1"/>
  <c r="Z37" i="7" s="1"/>
  <c r="Y38" i="7" l="1"/>
  <c r="Z38" i="7" s="1"/>
  <c r="Y39" i="7" l="1"/>
  <c r="Z39" i="7" s="1"/>
  <c r="Y40" i="7" l="1"/>
  <c r="Z40" i="7" s="1"/>
  <c r="Y41" i="7" l="1"/>
  <c r="Z41" i="7" s="1"/>
  <c r="Y42" i="7" l="1"/>
  <c r="Z42" i="7" s="1"/>
  <c r="Y43" i="7" l="1"/>
  <c r="Z43" i="7" s="1"/>
  <c r="Y44" i="7" l="1"/>
  <c r="Z44" i="7" s="1"/>
  <c r="Z46" i="7" s="1"/>
</calcChain>
</file>

<file path=xl/sharedStrings.xml><?xml version="1.0" encoding="utf-8"?>
<sst xmlns="http://schemas.openxmlformats.org/spreadsheetml/2006/main" count="1239" uniqueCount="433">
  <si>
    <t>Суточная ведомость</t>
  </si>
  <si>
    <t>на  ПС  110 /6кВ Коминтерновская</t>
  </si>
  <si>
    <t>Присоединение</t>
  </si>
  <si>
    <t>Наименование потребителя</t>
  </si>
  <si>
    <t>Время, ч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</si>
  <si>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</si>
  <si>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</si>
  <si>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</si>
  <si>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</si>
  <si>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</si>
  <si>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</si>
  <si>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</si>
  <si>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</si>
  <si>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</si>
  <si>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</si>
  <si>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</si>
  <si>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</si>
  <si>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</si>
  <si>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</si>
  <si>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</si>
  <si>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</si>
  <si>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</si>
  <si>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</si>
  <si>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</si>
  <si>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</si>
  <si>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</si>
  <si>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</si>
  <si>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</si>
  <si>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</si>
  <si>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МВт</t>
  </si>
  <si>
    <t>МВАр</t>
  </si>
  <si>
    <t>ВЛ-110-25</t>
  </si>
  <si>
    <t>Ввод1</t>
  </si>
  <si>
    <t>ВЛ-110-26</t>
  </si>
  <si>
    <t>Ввод2</t>
  </si>
  <si>
    <t>Т-1</t>
  </si>
  <si>
    <t>В-6-Т1</t>
  </si>
  <si>
    <t>А</t>
  </si>
  <si>
    <t>РПН</t>
  </si>
  <si>
    <t>Т оС</t>
  </si>
  <si>
    <t>кВ</t>
  </si>
  <si>
    <t>1 Секция 6кВ</t>
  </si>
  <si>
    <t>КЛ-6-24</t>
  </si>
  <si>
    <t>ООО "ПРОТЭК"</t>
  </si>
  <si>
    <t>КЛ-6-25</t>
  </si>
  <si>
    <t>ООО "Мигдаль"</t>
  </si>
  <si>
    <t>КЛ-6-26</t>
  </si>
  <si>
    <t>КЛ-6-27</t>
  </si>
  <si>
    <t>ТП К27-46</t>
  </si>
  <si>
    <t>КЛ-6-28</t>
  </si>
  <si>
    <t>ООО "ГОРЭЛЕКТРОСЕТЬ-ВОРОНЕЖ"</t>
  </si>
  <si>
    <t>КЛ-6-30</t>
  </si>
  <si>
    <t>КЛ-6-31</t>
  </si>
  <si>
    <t>ООО СЗ "СТЭЛ-инвест"</t>
  </si>
  <si>
    <t>КЛ-6-32</t>
  </si>
  <si>
    <t>КЛ-6-33</t>
  </si>
  <si>
    <t>КЛ-6-34</t>
  </si>
  <si>
    <t>КЛ-6-35</t>
  </si>
  <si>
    <t>ООО ПО "ВСЗ"</t>
  </si>
  <si>
    <t>КЛ-6-36</t>
  </si>
  <si>
    <t>КЛ-6-37</t>
  </si>
  <si>
    <t>ООО "Росинком"</t>
  </si>
  <si>
    <t>КЛ-6-38</t>
  </si>
  <si>
    <t>ООО "Воронежпромлит"</t>
  </si>
  <si>
    <t>КЛ-6-40</t>
  </si>
  <si>
    <t>ООО "ИП "К.И.Т."</t>
  </si>
  <si>
    <t>Т-2</t>
  </si>
  <si>
    <t>В-6-Т2</t>
  </si>
  <si>
    <t>2 Секция 6кВ</t>
  </si>
  <si>
    <t>КЛ-6-1</t>
  </si>
  <si>
    <t>КЛ-6-2</t>
  </si>
  <si>
    <t>КЛ-6-3</t>
  </si>
  <si>
    <t>ЗАО "Промтекстиль"</t>
  </si>
  <si>
    <t>КЛ-6-4</t>
  </si>
  <si>
    <t>ПАО "Эникмаш-В"</t>
  </si>
  <si>
    <t>КЛ-6-5</t>
  </si>
  <si>
    <t>КЛ-6-6</t>
  </si>
  <si>
    <t>ООО ВМУ "ЮВЦЭМ"</t>
  </si>
  <si>
    <t>КЛ-6-7</t>
  </si>
  <si>
    <t>КЛ-6-8</t>
  </si>
  <si>
    <t>КЛ-6-9</t>
  </si>
  <si>
    <t>КЛ-6-10</t>
  </si>
  <si>
    <t>КЛ-6-12</t>
  </si>
  <si>
    <t>КЛ-6-14</t>
  </si>
  <si>
    <t>"Воронежпассжиртранс"</t>
  </si>
  <si>
    <t>КЛ-6-15</t>
  </si>
  <si>
    <t>КЛ-6-16</t>
  </si>
  <si>
    <t>ООО"Автоген"</t>
  </si>
  <si>
    <t>КЛ-6-17</t>
  </si>
  <si>
    <t>КЛ-6-18</t>
  </si>
  <si>
    <t>АО "Воронежская горэлектросеть"</t>
  </si>
  <si>
    <t>КЛ-6-20</t>
  </si>
  <si>
    <t>ООО НПФ  "Мехпресс"</t>
  </si>
  <si>
    <t>КЛ-6-22</t>
  </si>
  <si>
    <t>ИП Бойко А.В.</t>
  </si>
  <si>
    <t>КЛ-6-46</t>
  </si>
  <si>
    <t>КЛ-6-48</t>
  </si>
  <si>
    <t>ООО "КонТ"</t>
  </si>
  <si>
    <t>КЛ-6-54</t>
  </si>
  <si>
    <t>КЛ-6-56</t>
  </si>
  <si>
    <t>ООО "КРОВЕЛЬНЫЕ ПРОХОДКИ"</t>
  </si>
  <si>
    <t>КЛ-6-58</t>
  </si>
  <si>
    <t>КЛ-6-62</t>
  </si>
  <si>
    <t>ООО К Д "Элит"</t>
  </si>
  <si>
    <t>КЛ-6-64</t>
  </si>
  <si>
    <t>КЛ-6-66</t>
  </si>
  <si>
    <t>Т-3</t>
  </si>
  <si>
    <t>3А Секция 6кВ</t>
  </si>
  <si>
    <t>КЛ-6-51</t>
  </si>
  <si>
    <t>КЛ-6-55</t>
  </si>
  <si>
    <t>4-00</t>
  </si>
  <si>
    <t>10-00</t>
  </si>
  <si>
    <t>22-00</t>
  </si>
  <si>
    <t>9-00</t>
  </si>
  <si>
    <t>18-00</t>
  </si>
  <si>
    <t>ВТ-1</t>
  </si>
  <si>
    <t>ВТ-2</t>
  </si>
  <si>
    <t>ВТ-3А</t>
  </si>
  <si>
    <t>Время,ч</t>
  </si>
  <si>
    <t>ОАО "Эникмаш-В"</t>
  </si>
  <si>
    <t>Приложение №4</t>
  </si>
  <si>
    <t>№п/п</t>
  </si>
  <si>
    <t>Установленная</t>
  </si>
  <si>
    <t>Показания счетчиков</t>
  </si>
  <si>
    <t xml:space="preserve">на ПС -110/6кВ  "Коминтерновская" </t>
  </si>
  <si>
    <t>Наименоваие потребителя</t>
  </si>
  <si>
    <t>Кт</t>
  </si>
  <si>
    <t xml:space="preserve">Показания активного/реактивного счетчика </t>
  </si>
  <si>
    <t>Время (часы)</t>
  </si>
  <si>
    <t>кВт*ч</t>
  </si>
  <si>
    <t>кВар*ч</t>
  </si>
  <si>
    <t>В-6 Секция 3А</t>
  </si>
  <si>
    <t>ООО "ГОРЭЛЕКТРОСЕТЬ-ВОРОНЕЖ"ТП-6 ввод1</t>
  </si>
  <si>
    <t>ООО "ГОРЭЛЕКТРОСЕТЬ-ВОРОНЕЖ"ТП-7</t>
  </si>
  <si>
    <t>ООО "ГОРЭЛЕКТРОСЕТЬ-ВОРОНЕЖ"ТП-1 ввод1</t>
  </si>
  <si>
    <t>ООО "ГОРЭЛЕКТРОСЕТЬ-ВОРОНЕЖ"ТП-2 ввод1</t>
  </si>
  <si>
    <t>МП "Воронежпассжиртранс"</t>
  </si>
  <si>
    <t>ООО "ГОРЭЛЕКТРОСЕТЬ-ВОРОНЕЖ" ТП-6 ввод2</t>
  </si>
  <si>
    <t>ООО "ГОРЭЛЕКТРОСЕТЬ-ВОРОНЕЖ" ТП-1 ввод2</t>
  </si>
  <si>
    <t>ООО "ГОРЭЛЕКТРОСЕТЬ-ВОРОНЕЖ" ТП-2 ввод2</t>
  </si>
  <si>
    <t>ООО "ГОРЭЛЕКТРОСЕТЬ-ВОРОНЕЖ" ТП-К36-54 ввод2</t>
  </si>
  <si>
    <t>ООО "ГОРЭЛЕКТРОСЕТЬ-ВОРОНЕЖ" ТП-36-54 ввод1</t>
  </si>
  <si>
    <t>КЛ-62</t>
  </si>
  <si>
    <t>Т с/н</t>
  </si>
  <si>
    <t>ООО "ГОРЭЛЕКТРОСЕТЬ-ВОРОНЕЖ" Собствены нужда</t>
  </si>
  <si>
    <t>отсутсвуют</t>
  </si>
  <si>
    <t xml:space="preserve"> </t>
  </si>
  <si>
    <t>Составляется в 2-х экземпл.</t>
  </si>
  <si>
    <t>Источник электроснабжения</t>
  </si>
  <si>
    <t xml:space="preserve">Экземпляр № 1 высылается Филиал ПАО"ТНС-энерго Воронеж" </t>
  </si>
  <si>
    <t xml:space="preserve">  Ч</t>
  </si>
  <si>
    <t>№ питающей линии ВЛ-110-26</t>
  </si>
  <si>
    <t>№ питающей линии ВЛ-110-25</t>
  </si>
  <si>
    <t>№ питающей линии</t>
  </si>
  <si>
    <t>ПАО"ТНС-энерго Воронеж"</t>
  </si>
  <si>
    <t>Экземпляр № 2 подшив. в дело предпиятия.</t>
  </si>
  <si>
    <t xml:space="preserve">   а</t>
  </si>
  <si>
    <t>Аварийная бронь              кВтч</t>
  </si>
  <si>
    <t>Аварийная бронь     кВтч</t>
  </si>
  <si>
    <t xml:space="preserve">   с</t>
  </si>
  <si>
    <t>Технолог.бронь                 кВтч</t>
  </si>
  <si>
    <t>Технолог.бронь          кВтч</t>
  </si>
  <si>
    <t xml:space="preserve">   ы</t>
  </si>
  <si>
    <t>Расчетный коэффициент -48000</t>
  </si>
  <si>
    <t>Расчетный коэффициент - 48000</t>
  </si>
  <si>
    <t>Расчетный коэффициент - 48001</t>
  </si>
  <si>
    <r>
      <t xml:space="preserve">              </t>
    </r>
    <r>
      <rPr>
        <b/>
        <sz val="12"/>
        <rFont val="Times New Roman"/>
        <family val="1"/>
        <charset val="204"/>
      </rPr>
      <t>П Р О Т О К О Л</t>
    </r>
  </si>
  <si>
    <t>Активная энергия</t>
  </si>
  <si>
    <t>ЗАПИСИ ПОКАЗАНИЙ ЭЛЕКТРОСЧЕТЧИКОВ АКТИВНОЙ ЭНЕРГИИ,</t>
  </si>
  <si>
    <t>Трансформатор № 2</t>
  </si>
  <si>
    <t>Трансформатор №3</t>
  </si>
  <si>
    <t>Трансформатор с/н</t>
  </si>
  <si>
    <t xml:space="preserve">                  ПОДСЧЕТА ПОЧАСОВЫХ АКТИВНЫХ И РЕАКТИВНЫХ НАГРУЗОК</t>
  </si>
  <si>
    <t>Показания</t>
  </si>
  <si>
    <t>Разность</t>
  </si>
  <si>
    <t xml:space="preserve">  Расход</t>
  </si>
  <si>
    <t>счетчика</t>
  </si>
  <si>
    <t>ноказан</t>
  </si>
  <si>
    <t xml:space="preserve"> ( кВтч )</t>
  </si>
  <si>
    <r>
      <t xml:space="preserve">Договор </t>
    </r>
    <r>
      <rPr>
        <b/>
        <u/>
        <sz val="10"/>
        <rFont val="Times New Roman"/>
        <family val="1"/>
        <charset val="204"/>
      </rPr>
      <t>№139</t>
    </r>
  </si>
  <si>
    <t>0-00</t>
  </si>
  <si>
    <t>1-00</t>
  </si>
  <si>
    <t xml:space="preserve">            Суммарная нагрузка</t>
  </si>
  <si>
    <t>2-00</t>
  </si>
  <si>
    <t xml:space="preserve">              по ПС-110/6кВ Коминтерновская</t>
  </si>
  <si>
    <t xml:space="preserve">  Суммарная</t>
  </si>
  <si>
    <t>3-00</t>
  </si>
  <si>
    <t xml:space="preserve">   активная</t>
  </si>
  <si>
    <t xml:space="preserve">       с</t>
  </si>
  <si>
    <t>без субабонентов</t>
  </si>
  <si>
    <t xml:space="preserve">   нагрузка</t>
  </si>
  <si>
    <t>5-00</t>
  </si>
  <si>
    <r>
      <t>Расчетный коэффициент</t>
    </r>
    <r>
      <rPr>
        <sz val="10"/>
        <rFont val="Times New Roman"/>
        <family val="1"/>
        <charset val="204"/>
      </rPr>
      <t xml:space="preserve"> - 48000</t>
    </r>
  </si>
  <si>
    <t>субабонент.</t>
  </si>
  <si>
    <t xml:space="preserve">     (потери)</t>
  </si>
  <si>
    <t>субабонентов</t>
  </si>
  <si>
    <t>6-00</t>
  </si>
  <si>
    <t xml:space="preserve">      ( кВт )</t>
  </si>
  <si>
    <t>7-00</t>
  </si>
  <si>
    <t>Трансформатор № 1</t>
  </si>
  <si>
    <t xml:space="preserve">  Активная</t>
  </si>
  <si>
    <t>Активная</t>
  </si>
  <si>
    <t xml:space="preserve"> Реактивная</t>
  </si>
  <si>
    <t>8-00</t>
  </si>
  <si>
    <t xml:space="preserve">    ( кВт )</t>
  </si>
  <si>
    <t xml:space="preserve">    ( кВтч )</t>
  </si>
  <si>
    <t xml:space="preserve">   ( кВар )</t>
  </si>
  <si>
    <t>11-00</t>
  </si>
  <si>
    <t>12-00</t>
  </si>
  <si>
    <t>13-00</t>
  </si>
  <si>
    <t>14-00</t>
  </si>
  <si>
    <t>15-00</t>
  </si>
  <si>
    <t>16-00</t>
  </si>
  <si>
    <t>17-00</t>
  </si>
  <si>
    <t>19-00</t>
  </si>
  <si>
    <t>20-00</t>
  </si>
  <si>
    <t>21-00</t>
  </si>
  <si>
    <t>23-00</t>
  </si>
  <si>
    <t>24-00</t>
  </si>
  <si>
    <t>Сумма за сутки</t>
  </si>
  <si>
    <t>ПОЯСНЕНИЕ К ЗАПОЛНЕНИЮ ГРАФЫ "СУММАРНАЯ НАГРУЗКА".</t>
  </si>
  <si>
    <t>1. Нагрузки проставляются в кВт (квар), в целых числах без запятых. При отсутствии нагрузки</t>
  </si>
  <si>
    <t xml:space="preserve">    ставится 0 (ноль).</t>
  </si>
  <si>
    <t>2. Сумма за сутки  (Асут) = сумме 24 часовых нагрузок в кВт (квар).</t>
  </si>
  <si>
    <t>3. Предприятия, имеющие несколько точек питания и несколько производственных площадок,</t>
  </si>
  <si>
    <t xml:space="preserve">    производят замеры по всем точкам и площадкам, учитываемым Энергосбытом в форме ном.</t>
  </si>
  <si>
    <t xml:space="preserve">    9-ПС. В настоящей форме указываются суммарные нагрузки в кВт (квар) для нужд предприятия</t>
  </si>
  <si>
    <t xml:space="preserve">    с субабонентами, по предприятию без субабонентов, суммарную нагрузку субабонентов </t>
  </si>
  <si>
    <t xml:space="preserve">    (активную) за каждый час суток).</t>
  </si>
  <si>
    <t>Кз</t>
  </si>
  <si>
    <t>4. Предприятия, имеющие несколько субабонентов, помимо суммарной нагрузки субабонентов</t>
  </si>
  <si>
    <t xml:space="preserve">    указывают нагрузку по каждому отдельно с обязательным указанием названия субабонента.</t>
  </si>
  <si>
    <t>Ген.директор</t>
  </si>
  <si>
    <t>Гриднев Д.Н.</t>
  </si>
  <si>
    <t>М.П.</t>
  </si>
  <si>
    <t>Итого</t>
  </si>
  <si>
    <t xml:space="preserve">ПС -110/6кВ " Коминтерновская" </t>
  </si>
  <si>
    <t>МВар</t>
  </si>
  <si>
    <r>
      <t>Uн</t>
    </r>
    <r>
      <rPr>
        <sz val="12"/>
        <rFont val="Calibri"/>
        <family val="2"/>
        <charset val="204"/>
      </rPr>
      <t>≥</t>
    </r>
    <r>
      <rPr>
        <sz val="12"/>
        <rFont val="Times New Roman"/>
        <family val="1"/>
        <charset val="204"/>
      </rPr>
      <t>6кВ</t>
    </r>
  </si>
  <si>
    <r>
      <t>Uн</t>
    </r>
    <r>
      <rPr>
        <sz val="12"/>
        <rFont val="Calibri"/>
        <family val="2"/>
        <charset val="204"/>
      </rPr>
      <t>&lt;</t>
    </r>
    <r>
      <rPr>
        <sz val="12"/>
        <rFont val="Times New Roman"/>
        <family val="1"/>
        <charset val="204"/>
      </rPr>
      <t xml:space="preserve"> 6кВ</t>
    </r>
  </si>
  <si>
    <t>всего мощность, МВАр</t>
  </si>
  <si>
    <t>Мощность БСК,Мвар</t>
  </si>
  <si>
    <t>Количество СК,шт</t>
  </si>
  <si>
    <t>Количество БСК,шт</t>
  </si>
  <si>
    <t>Мощность СК,Мвар</t>
  </si>
  <si>
    <t>Ведомость  почасовых  нагрузок</t>
  </si>
  <si>
    <r>
      <t xml:space="preserve">Предприятие  </t>
    </r>
    <r>
      <rPr>
        <u/>
        <sz val="12"/>
        <rFont val="Times New Roman"/>
        <family val="1"/>
        <charset val="204"/>
      </rPr>
      <t xml:space="preserve"> ООО "ГОРЭЛЕКТРОСЕТЬ-ВОРОНЕЖ"</t>
    </r>
  </si>
  <si>
    <t xml:space="preserve"> часы  </t>
  </si>
  <si>
    <r>
      <t xml:space="preserve">Трансформатор  </t>
    </r>
    <r>
      <rPr>
        <u/>
        <sz val="12"/>
        <rFont val="Times New Roman"/>
        <family val="1"/>
        <charset val="204"/>
      </rPr>
      <t xml:space="preserve">№1 </t>
    </r>
    <r>
      <rPr>
        <sz val="12"/>
        <rFont val="Times New Roman"/>
        <family val="1"/>
        <charset val="204"/>
      </rPr>
      <t xml:space="preserve">  </t>
    </r>
  </si>
  <si>
    <r>
      <t xml:space="preserve">Трансформатор  </t>
    </r>
    <r>
      <rPr>
        <u/>
        <sz val="12"/>
        <rFont val="Times New Roman"/>
        <family val="1"/>
        <charset val="204"/>
      </rPr>
      <t xml:space="preserve">№2 </t>
    </r>
    <r>
      <rPr>
        <sz val="12"/>
        <rFont val="Times New Roman"/>
        <family val="1"/>
        <charset val="204"/>
      </rPr>
      <t xml:space="preserve">  </t>
    </r>
  </si>
  <si>
    <r>
      <t xml:space="preserve">Трансформатор  </t>
    </r>
    <r>
      <rPr>
        <u/>
        <sz val="12"/>
        <rFont val="Times New Roman"/>
        <family val="1"/>
        <charset val="204"/>
      </rPr>
      <t xml:space="preserve">№3 </t>
    </r>
    <r>
      <rPr>
        <sz val="12"/>
        <rFont val="Times New Roman"/>
        <family val="1"/>
        <charset val="204"/>
      </rPr>
      <t xml:space="preserve">  </t>
    </r>
  </si>
  <si>
    <t>Трансформатор с/н №2</t>
  </si>
  <si>
    <t>U, кВ</t>
  </si>
  <si>
    <t>Положе-ние РПН</t>
  </si>
  <si>
    <t>I, А</t>
  </si>
  <si>
    <t>Р,МВт</t>
  </si>
  <si>
    <t>Q,Мвар</t>
  </si>
  <si>
    <t>итого</t>
  </si>
  <si>
    <r>
      <t xml:space="preserve">     </t>
    </r>
    <r>
      <rPr>
        <b/>
        <sz val="10"/>
        <rFont val="Times New Roman"/>
        <family val="1"/>
        <charset val="204"/>
      </rPr>
      <t>Х</t>
    </r>
  </si>
  <si>
    <r>
      <t xml:space="preserve">      </t>
    </r>
    <r>
      <rPr>
        <b/>
        <sz val="10"/>
        <rFont val="Times New Roman"/>
        <family val="1"/>
        <charset val="204"/>
      </rPr>
      <t>Х</t>
    </r>
  </si>
  <si>
    <r>
      <t xml:space="preserve">       </t>
    </r>
    <r>
      <rPr>
        <b/>
        <sz val="10"/>
        <rFont val="Times New Roman"/>
        <family val="1"/>
        <charset val="204"/>
      </rPr>
      <t>Х</t>
    </r>
  </si>
  <si>
    <r>
      <t xml:space="preserve">        </t>
    </r>
    <r>
      <rPr>
        <b/>
        <sz val="10"/>
        <rFont val="Times New Roman"/>
        <family val="1"/>
        <charset val="204"/>
      </rPr>
      <t>Х</t>
    </r>
  </si>
  <si>
    <t>ООО СЗ "Развитие АРТ ДЕКО"</t>
  </si>
  <si>
    <t>394016,г.Воронеж, ул. 45Стрелковой дивизии д.251 д, пом.2/1</t>
  </si>
  <si>
    <t>5. Данные по замерам нагрузки предоставить в Энергосбыт до 28 июня 2023 г.</t>
  </si>
  <si>
    <t>Гл.инженер</t>
  </si>
  <si>
    <t>Быстрых В.В.</t>
  </si>
  <si>
    <t>Приложение №2</t>
  </si>
  <si>
    <t xml:space="preserve">поступление с потерями всего </t>
  </si>
  <si>
    <t>Итого поступление</t>
  </si>
  <si>
    <t>ТП-6 ввод2</t>
  </si>
  <si>
    <t>ООО "ИНКОМ"</t>
  </si>
  <si>
    <t>ООО "АРТ ДЕКО"</t>
  </si>
  <si>
    <t>ТП-6 ввод1</t>
  </si>
  <si>
    <t>В-6-Т3</t>
  </si>
  <si>
    <t>Т сн 0,4 кВ</t>
  </si>
  <si>
    <t>Ген.директор ООО "ГОРЭЛЕКТРОСЕТЬ-ВОРОНЕЖ"</t>
  </si>
  <si>
    <t>Д.Н.Гриднев</t>
  </si>
  <si>
    <t xml:space="preserve"> В-6- Т1</t>
  </si>
  <si>
    <t>ООО "ГОРЭЛЕКТРОСЕТЬ-ВОРОНЕЖ"ТП-1-34 ввод1</t>
  </si>
  <si>
    <t>ООО " ИНКОМ"</t>
  </si>
  <si>
    <t>ООО "ГОРЭЛЕКТРОСЕТЬ-ВОРОНЕЖ" ТП-6-29 ввод 1</t>
  </si>
  <si>
    <t>ООО "ГОРЭЛЕКТРОСЕТЬ-ВОРОНЕЖ" ТП-27-46</t>
  </si>
  <si>
    <t>ООО "ГОРЭЛЕКТРОСЕТЬ-ВОРОНЕЖ" ТП-31-64  ввод1</t>
  </si>
  <si>
    <t>ООО "ГОРЭЛЕКТРОСЕТЬ-ВОРОНЕЖ" ТП-6-29 ввод 2</t>
  </si>
  <si>
    <t>ООО "ГОРЭЛЕКТРОСЕТЬ-ВОРОНЕЖ" ТП-1-34 ввод2</t>
  </si>
  <si>
    <t>Теплякова Г.Г.</t>
  </si>
  <si>
    <t>ООО КД "Элит"</t>
  </si>
  <si>
    <t>ООО "ГОРЭЛЕКТРОСЕТЬ-ВОРОНЕЖ" ТП-31-64  ввод2</t>
  </si>
  <si>
    <t>ООО "ГОРЭЛЕКТРОСЕТЬ-ВОРОНЕЖ" ТП-39 ввод1</t>
  </si>
  <si>
    <t>ООО "ГОРЭЛЕКТРОСЕТЬ-ВОРОНЕЖ" (ПС-110/6кВ  Коминтерновская)</t>
  </si>
  <si>
    <t>за 20  декабря  2023г</t>
  </si>
  <si>
    <t>№ питающей линии ВЛ-110- секция  I</t>
  </si>
  <si>
    <t>№ питающей линии ВЛ-110- секция II</t>
  </si>
  <si>
    <t>Расчетный коэффициент -33000</t>
  </si>
  <si>
    <t xml:space="preserve">№ питающей линии </t>
  </si>
  <si>
    <t>за день контрольного замера 20.12.2023г</t>
  </si>
  <si>
    <r>
      <t xml:space="preserve">Подстанция     </t>
    </r>
    <r>
      <rPr>
        <u/>
        <sz val="12"/>
        <rFont val="Times New Roman"/>
        <family val="1"/>
        <charset val="204"/>
      </rPr>
      <t xml:space="preserve"> ПС- 110/10 кВ Подгорное 2</t>
    </r>
  </si>
  <si>
    <r>
      <t xml:space="preserve"> ВЛ-110кВ Ввод1 Трансформатор  </t>
    </r>
    <r>
      <rPr>
        <u/>
        <sz val="12"/>
        <rFont val="Times New Roman"/>
        <family val="1"/>
        <charset val="204"/>
      </rPr>
      <t xml:space="preserve">№1 </t>
    </r>
    <r>
      <rPr>
        <sz val="12"/>
        <rFont val="Times New Roman"/>
        <family val="1"/>
        <charset val="204"/>
      </rPr>
      <t xml:space="preserve">  </t>
    </r>
  </si>
  <si>
    <r>
      <t xml:space="preserve">ВЛ-110кВ Ввод2 Трансформатор  </t>
    </r>
    <r>
      <rPr>
        <u/>
        <sz val="12"/>
        <rFont val="Times New Roman"/>
        <family val="1"/>
        <charset val="204"/>
      </rPr>
      <t xml:space="preserve">№2 </t>
    </r>
    <r>
      <rPr>
        <sz val="12"/>
        <rFont val="Times New Roman"/>
        <family val="1"/>
        <charset val="204"/>
      </rPr>
      <t xml:space="preserve">  </t>
    </r>
  </si>
  <si>
    <t>Подпись:  Ген.директор      ____________________________Д.Н.Гриднев</t>
  </si>
  <si>
    <t xml:space="preserve">Дата : </t>
  </si>
  <si>
    <r>
      <t xml:space="preserve">Подстанция     </t>
    </r>
    <r>
      <rPr>
        <u/>
        <sz val="12"/>
        <rFont val="Times New Roman"/>
        <family val="1"/>
        <charset val="204"/>
      </rPr>
      <t xml:space="preserve"> ПС- 110/6 кВ Коминтерновская</t>
    </r>
  </si>
  <si>
    <t>Q,МВар</t>
  </si>
  <si>
    <t xml:space="preserve">                   к Распоряжению о замерах нагрузки </t>
  </si>
  <si>
    <t xml:space="preserve"> нагрузок  за   20.12.2023г.  ООО "ГОРЭЛЕКТРОСЕТЬ-ВОРОНЕЖ"</t>
  </si>
  <si>
    <t>U , 1 сек 6кВ</t>
  </si>
  <si>
    <t>ввод2</t>
  </si>
  <si>
    <t>U, 2 Сек.6кВ</t>
  </si>
  <si>
    <t>U,3А секция</t>
  </si>
  <si>
    <t>ТСН-2</t>
  </si>
  <si>
    <t xml:space="preserve"> нагрузок  20.12.2023г.  ООО "ГОРЭЛЕКТРОСЕТЬ-ВОРОНЕЖ"</t>
  </si>
  <si>
    <t>на  ПС  110 /10кВ Подгорное 2</t>
  </si>
  <si>
    <t>Всего поступение</t>
  </si>
  <si>
    <t>ПС 110/10кВ Подгорное 2</t>
  </si>
  <si>
    <t>В-110-1</t>
  </si>
  <si>
    <t>1 Сек.110 кВ</t>
  </si>
  <si>
    <t>Секция 1</t>
  </si>
  <si>
    <t>Uсш, сек 1</t>
  </si>
  <si>
    <t>Ввод РУ-10кВ сек1</t>
  </si>
  <si>
    <t xml:space="preserve">КЛ-10-106 </t>
  </si>
  <si>
    <t xml:space="preserve">КЛ-10-103 </t>
  </si>
  <si>
    <t>ТП-ВД-1</t>
  </si>
  <si>
    <t xml:space="preserve">КЛ-10-104  </t>
  </si>
  <si>
    <t>РП-"Северная коронна"</t>
  </si>
  <si>
    <t xml:space="preserve">КЛ-10-107 </t>
  </si>
  <si>
    <t>ТП-ВД-2</t>
  </si>
  <si>
    <t xml:space="preserve">КЛ-10-108 </t>
  </si>
  <si>
    <t>ДГК №1</t>
  </si>
  <si>
    <t xml:space="preserve">КЛ-10-109 </t>
  </si>
  <si>
    <t>ООО "Талай"</t>
  </si>
  <si>
    <t xml:space="preserve">КЛ-10-110 </t>
  </si>
  <si>
    <t>ООО предприятие "ИП К.И.Т."</t>
  </si>
  <si>
    <t>КЛ-10-111</t>
  </si>
  <si>
    <t>ООО "Стройиндустрия"</t>
  </si>
  <si>
    <t xml:space="preserve">КЛ-10-112 </t>
  </si>
  <si>
    <t>Комиссаров С. Н.</t>
  </si>
  <si>
    <t>Тсн №1</t>
  </si>
  <si>
    <t>Т СН №1</t>
  </si>
  <si>
    <t>3 Секция 10кВ</t>
  </si>
  <si>
    <t>Uсш, сек 3</t>
  </si>
  <si>
    <t>Ввод РУ-10кВ сек 3</t>
  </si>
  <si>
    <t>КЛ-10-303</t>
  </si>
  <si>
    <t xml:space="preserve">КЛ-10-304 </t>
  </si>
  <si>
    <t>ООО "Сбытовая компания Энергоресурс" ( Сити-парк "Град") ООО "ИНКОМ" ввод 1</t>
  </si>
  <si>
    <t xml:space="preserve">КЛ-10-305  </t>
  </si>
  <si>
    <t>ДГК №3</t>
  </si>
  <si>
    <t>В-110-2</t>
  </si>
  <si>
    <t>Uсш, 110 кВ сек 2</t>
  </si>
  <si>
    <t>2 Секция 10кВ</t>
  </si>
  <si>
    <t>Uсш, сек 2</t>
  </si>
  <si>
    <t>Ввод РУ-10кВ сек 2</t>
  </si>
  <si>
    <t>КЛ-10-206</t>
  </si>
  <si>
    <t>КЛ-10-203</t>
  </si>
  <si>
    <t>КЛ-10-204</t>
  </si>
  <si>
    <t>КЛ-10-207</t>
  </si>
  <si>
    <t>КЛ-10-208</t>
  </si>
  <si>
    <t>ДГК №2</t>
  </si>
  <si>
    <t xml:space="preserve">КЛ-10-209 </t>
  </si>
  <si>
    <t xml:space="preserve">КЛ-10-210 </t>
  </si>
  <si>
    <t xml:space="preserve">КЛ-10-211 </t>
  </si>
  <si>
    <t>Тсн №2</t>
  </si>
  <si>
    <t>4 Секция 10кВ</t>
  </si>
  <si>
    <t>Uсш, сек 4</t>
  </si>
  <si>
    <t>КЛ-10-403</t>
  </si>
  <si>
    <t>Ввод РУ-10кВ сек 4</t>
  </si>
  <si>
    <t xml:space="preserve">КЛ-10-404 </t>
  </si>
  <si>
    <t>ООО "Сбытовая компания Энергоресурс"</t>
  </si>
  <si>
    <t xml:space="preserve">КЛ-10-405  </t>
  </si>
  <si>
    <t>ДГК №4</t>
  </si>
  <si>
    <t>Отчет по фактичкским объёмам   нагрузки присоединений, подключенных к АЧР  за  20.12.2023г. ООО "ГОРЭЛЕКТРОСЕТЬ-ВОРОНЕЖ"</t>
  </si>
  <si>
    <t>В-10-1 Т1</t>
  </si>
  <si>
    <t>В-10-3 Т1</t>
  </si>
  <si>
    <t>В-10-2 Т2</t>
  </si>
  <si>
    <t>В-10-4 Т2</t>
  </si>
  <si>
    <t>Приложение №6</t>
  </si>
  <si>
    <t>№ п/п</t>
  </si>
  <si>
    <t>Наименование ПС 35-110 кВ</t>
  </si>
  <si>
    <t>Место присоединения УКРМ</t>
  </si>
  <si>
    <t>Класс напряжения УКРМ</t>
  </si>
  <si>
    <t>Мощность УКРМ, (кВАр)</t>
  </si>
  <si>
    <t>Балансовая принадлежность УКРМ</t>
  </si>
  <si>
    <t>Состояние УКРМ, работа/резерв</t>
  </si>
  <si>
    <t>Наименование потребителя (где установлено УКРМ)</t>
  </si>
  <si>
    <t>Примечание</t>
  </si>
  <si>
    <t>Результаты замеров использования БСК   и СК ООО "ГОРЭЛЕКТРОСЕТЬ-ВОРОНЕЖ" 20  декабря   2023 года.</t>
  </si>
  <si>
    <t>09-00</t>
  </si>
  <si>
    <t>Фактическая 20.12.2023 г.</t>
  </si>
  <si>
    <t>при ручном съеме показаний приборов учета 20.12.2023г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</si>
  <si>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</si>
  <si>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на ПС -110/10кВ Подгорное 2 </t>
  </si>
  <si>
    <t>Т-1 Ввод-1 РУ-110кВ</t>
  </si>
  <si>
    <t>В-10-106</t>
  </si>
  <si>
    <t>В-10-103</t>
  </si>
  <si>
    <t>ТП-ВД-1 ввод1</t>
  </si>
  <si>
    <t>В-10-104</t>
  </si>
  <si>
    <t>РП-Северная корона ввод1</t>
  </si>
  <si>
    <t>В-10-107</t>
  </si>
  <si>
    <t>ТП-ВД-2 ввод1</t>
  </si>
  <si>
    <t>В-10-108</t>
  </si>
  <si>
    <t>В-10-109</t>
  </si>
  <si>
    <t>ООО "Талай" (ТЦ Арена) ввод1</t>
  </si>
  <si>
    <t>В-10-110</t>
  </si>
  <si>
    <t>ООО предприятие "ИП К.И.Т." ввод 1</t>
  </si>
  <si>
    <t>В-10-111</t>
  </si>
  <si>
    <t>ООО "Стройиндустрия" ввод1</t>
  </si>
  <si>
    <t>В-10-112</t>
  </si>
  <si>
    <t>В-10-303</t>
  </si>
  <si>
    <t>В-10-304</t>
  </si>
  <si>
    <t>В-10-305</t>
  </si>
  <si>
    <t>Т-2 Ввод-2 РУ-110 кВ</t>
  </si>
  <si>
    <t>В-10-206</t>
  </si>
  <si>
    <t>В-10-203</t>
  </si>
  <si>
    <t>ТП-ВД-1 ввод2</t>
  </si>
  <si>
    <t>В-10-204</t>
  </si>
  <si>
    <t>РП-Северная корона ввод 2</t>
  </si>
  <si>
    <t>В-10-207</t>
  </si>
  <si>
    <t>ТП-ВД-2 ввод 2</t>
  </si>
  <si>
    <t>В-10-208</t>
  </si>
  <si>
    <t>В-10-209</t>
  </si>
  <si>
    <t>ООО "Талай" (ТЦ Арена) ввод 2</t>
  </si>
  <si>
    <t>В-10-210</t>
  </si>
  <si>
    <t>ООО предприятие "ИП К.И.Т." ввод 2</t>
  </si>
  <si>
    <t>В-10-211</t>
  </si>
  <si>
    <t>В-10-403</t>
  </si>
  <si>
    <t>В-10-404</t>
  </si>
  <si>
    <t>ООО "Сбытовая компания Энергоресурс" ( Сити-парк "Град") ООО "ИНКОМ" ввод 2</t>
  </si>
  <si>
    <t>В-10-405</t>
  </si>
  <si>
    <r>
      <t>Расчетный коэффициент</t>
    </r>
    <r>
      <rPr>
        <sz val="10"/>
        <rFont val="Times New Roman"/>
        <family val="1"/>
        <charset val="204"/>
      </rPr>
      <t xml:space="preserve"> - 33000</t>
    </r>
  </si>
  <si>
    <t>ПС -110/10кВ Подгорное 2</t>
  </si>
  <si>
    <t>Сведения о компенсирующих устройствах, находящихся на балансе потребителя ООО "ГОРЭЛЕКТРОСЕТЬ-ВОРОНЕЖ"</t>
  </si>
  <si>
    <t xml:space="preserve"> Ген.директор      ____________________________Д.Н.Гриднев</t>
  </si>
  <si>
    <t>ООО "ГОРЭЛЕКТРОСЕТЬ-ВОРОНЕЖ" (ПС-110/10кВ  Подгорное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</si>
</sst>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5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Arial Cyr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libri"/>
      <family val="2"/>
      <charset val="204"/>
    </font>
    <font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Arial Cyr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7030A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sz val="12"/>
      <color rgb="FF7030A0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color rgb="FF7030A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sz val="11"/>
      <color rgb="FF7030A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752">
    <xf numFmtId="0" fontId="0" fillId="0" borderId="0" xfId="0"/>
    <xf numFmtId="0" fontId="0" fillId="0" borderId="0" xfId="0"/>
    <xf numFmtId="0" fontId="0" fillId="2" borderId="0" xfId="0" applyFill="1"/>
    <xf numFmtId="0" fontId="3" fillId="2" borderId="0" xfId="0" applyFont="1" applyFill="1"/>
    <xf numFmtId="0" fontId="1" fillId="2" borderId="0" xfId="0" applyFont="1" applyFill="1"/>
    <xf numFmtId="0" fontId="4" fillId="2" borderId="0" xfId="0" applyFont="1" applyFill="1"/>
    <xf numFmtId="0" fontId="3" fillId="2" borderId="1" xfId="0" applyFont="1" applyFill="1" applyBorder="1"/>
    <xf numFmtId="0" fontId="3" fillId="2" borderId="32" xfId="0" applyFont="1" applyFill="1" applyBorder="1"/>
    <xf numFmtId="0" fontId="3" fillId="2" borderId="28" xfId="0" applyFont="1" applyFill="1" applyBorder="1" applyAlignment="1">
      <alignment horizontal="center"/>
    </xf>
    <xf numFmtId="0" fontId="3" fillId="2" borderId="28" xfId="0" applyFont="1" applyFill="1" applyBorder="1"/>
    <xf numFmtId="1" fontId="5" fillId="2" borderId="11" xfId="0" applyNumberFormat="1" applyFont="1" applyFill="1" applyBorder="1" applyAlignment="1">
      <alignment vertical="center"/>
    </xf>
    <xf numFmtId="1" fontId="5" fillId="2" borderId="1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wrapText="1"/>
    </xf>
    <xf numFmtId="1" fontId="6" fillId="2" borderId="11" xfId="0" applyNumberFormat="1" applyFont="1" applyFill="1" applyBorder="1" applyAlignment="1">
      <alignment horizontal="center"/>
    </xf>
    <xf numFmtId="0" fontId="6" fillId="2" borderId="0" xfId="0" applyFont="1" applyFill="1"/>
    <xf numFmtId="0" fontId="0" fillId="2" borderId="0" xfId="0" applyFont="1" applyFill="1"/>
    <xf numFmtId="1" fontId="9" fillId="2" borderId="11" xfId="0" applyNumberFormat="1" applyFont="1" applyFill="1" applyBorder="1" applyAlignment="1">
      <alignment horizontal="center"/>
    </xf>
    <xf numFmtId="0" fontId="0" fillId="0" borderId="0" xfId="0"/>
    <xf numFmtId="0" fontId="3" fillId="2" borderId="32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8" fillId="0" borderId="0" xfId="0" applyFont="1"/>
    <xf numFmtId="0" fontId="0" fillId="2" borderId="0" xfId="0" applyFill="1"/>
    <xf numFmtId="1" fontId="17" fillId="2" borderId="11" xfId="0" applyNumberFormat="1" applyFont="1" applyFill="1" applyBorder="1" applyAlignment="1">
      <alignment horizontal="right"/>
    </xf>
    <xf numFmtId="1" fontId="0" fillId="2" borderId="11" xfId="0" applyNumberFormat="1" applyFill="1" applyBorder="1"/>
    <xf numFmtId="0" fontId="14" fillId="2" borderId="0" xfId="1" applyFont="1" applyFill="1"/>
    <xf numFmtId="0" fontId="6" fillId="2" borderId="0" xfId="1" applyFont="1" applyFill="1"/>
    <xf numFmtId="0" fontId="1" fillId="2" borderId="1" xfId="2" applyFont="1" applyFill="1" applyBorder="1"/>
    <xf numFmtId="0" fontId="1" fillId="2" borderId="23" xfId="2" applyFont="1" applyFill="1" applyBorder="1"/>
    <xf numFmtId="0" fontId="1" fillId="2" borderId="71" xfId="2" applyFont="1" applyFill="1" applyBorder="1"/>
    <xf numFmtId="0" fontId="1" fillId="2" borderId="24" xfId="2" applyFont="1" applyFill="1" applyBorder="1"/>
    <xf numFmtId="0" fontId="1" fillId="2" borderId="0" xfId="1" applyFont="1" applyFill="1"/>
    <xf numFmtId="0" fontId="1" fillId="2" borderId="25" xfId="2" applyFont="1" applyFill="1" applyBorder="1"/>
    <xf numFmtId="0" fontId="1" fillId="2" borderId="72" xfId="2" applyFont="1" applyFill="1" applyBorder="1"/>
    <xf numFmtId="0" fontId="1" fillId="2" borderId="73" xfId="2" applyFont="1" applyFill="1" applyBorder="1"/>
    <xf numFmtId="0" fontId="1" fillId="2" borderId="26" xfId="2" applyFont="1" applyFill="1" applyBorder="1"/>
    <xf numFmtId="0" fontId="1" fillId="2" borderId="74" xfId="2" applyFont="1" applyFill="1" applyBorder="1"/>
    <xf numFmtId="0" fontId="1" fillId="2" borderId="0" xfId="2" applyFont="1" applyFill="1" applyBorder="1"/>
    <xf numFmtId="0" fontId="1" fillId="2" borderId="27" xfId="2" applyFont="1" applyFill="1" applyBorder="1"/>
    <xf numFmtId="0" fontId="5" fillId="2" borderId="0" xfId="1" applyFont="1" applyFill="1"/>
    <xf numFmtId="0" fontId="5" fillId="2" borderId="72" xfId="2" applyFont="1" applyFill="1" applyBorder="1"/>
    <xf numFmtId="0" fontId="1" fillId="2" borderId="0" xfId="1" applyFont="1" applyFill="1" applyBorder="1"/>
    <xf numFmtId="0" fontId="1" fillId="2" borderId="0" xfId="1" applyFont="1" applyFill="1" applyBorder="1" applyAlignment="1">
      <alignment wrapText="1"/>
    </xf>
    <xf numFmtId="0" fontId="1" fillId="2" borderId="11" xfId="2" applyFont="1" applyFill="1" applyBorder="1"/>
    <xf numFmtId="2" fontId="11" fillId="2" borderId="11" xfId="0" applyNumberFormat="1" applyFont="1" applyFill="1" applyBorder="1"/>
    <xf numFmtId="0" fontId="1" fillId="2" borderId="30" xfId="2" applyFont="1" applyFill="1" applyBorder="1"/>
    <xf numFmtId="0" fontId="1" fillId="2" borderId="28" xfId="2" applyFont="1" applyFill="1" applyBorder="1"/>
    <xf numFmtId="166" fontId="1" fillId="2" borderId="28" xfId="2" applyNumberFormat="1" applyFont="1" applyFill="1" applyBorder="1"/>
    <xf numFmtId="166" fontId="1" fillId="2" borderId="11" xfId="2" applyNumberFormat="1" applyFont="1" applyFill="1" applyBorder="1"/>
    <xf numFmtId="1" fontId="1" fillId="2" borderId="11" xfId="2" applyNumberFormat="1" applyFont="1" applyFill="1" applyBorder="1"/>
    <xf numFmtId="1" fontId="1" fillId="2" borderId="28" xfId="2" applyNumberFormat="1" applyFont="1" applyFill="1" applyBorder="1"/>
    <xf numFmtId="0" fontId="1" fillId="2" borderId="13" xfId="2" applyFont="1" applyFill="1" applyBorder="1"/>
    <xf numFmtId="0" fontId="1" fillId="2" borderId="31" xfId="2" applyFont="1" applyFill="1" applyBorder="1"/>
    <xf numFmtId="0" fontId="14" fillId="2" borderId="72" xfId="2" applyFont="1" applyFill="1" applyBorder="1"/>
    <xf numFmtId="0" fontId="1" fillId="2" borderId="25" xfId="2" applyFont="1" applyFill="1" applyBorder="1" applyAlignment="1">
      <alignment horizontal="center"/>
    </xf>
    <xf numFmtId="0" fontId="1" fillId="2" borderId="32" xfId="2" applyFont="1" applyFill="1" applyBorder="1"/>
    <xf numFmtId="0" fontId="1" fillId="2" borderId="17" xfId="2" applyFont="1" applyFill="1" applyBorder="1"/>
    <xf numFmtId="2" fontId="1" fillId="2" borderId="28" xfId="2" applyNumberFormat="1" applyFont="1" applyFill="1" applyBorder="1"/>
    <xf numFmtId="0" fontId="1" fillId="2" borderId="10" xfId="2" applyFont="1" applyFill="1" applyBorder="1"/>
    <xf numFmtId="166" fontId="1" fillId="2" borderId="29" xfId="2" applyNumberFormat="1" applyFont="1" applyFill="1" applyBorder="1"/>
    <xf numFmtId="1" fontId="1" fillId="2" borderId="33" xfId="0" applyNumberFormat="1" applyFont="1" applyFill="1" applyBorder="1"/>
    <xf numFmtId="1" fontId="1" fillId="2" borderId="0" xfId="2" applyNumberFormat="1" applyFont="1" applyFill="1" applyBorder="1"/>
    <xf numFmtId="1" fontId="5" fillId="2" borderId="32" xfId="2" applyNumberFormat="1" applyFont="1" applyFill="1" applyBorder="1"/>
    <xf numFmtId="166" fontId="5" fillId="2" borderId="28" xfId="2" applyNumberFormat="1" applyFont="1" applyFill="1" applyBorder="1"/>
    <xf numFmtId="1" fontId="5" fillId="2" borderId="28" xfId="2" applyNumberFormat="1" applyFont="1" applyFill="1" applyBorder="1"/>
    <xf numFmtId="0" fontId="5" fillId="2" borderId="28" xfId="2" applyFont="1" applyFill="1" applyBorder="1"/>
    <xf numFmtId="0" fontId="1" fillId="2" borderId="0" xfId="2" applyFont="1" applyFill="1"/>
    <xf numFmtId="0" fontId="5" fillId="2" borderId="0" xfId="2" applyFont="1" applyFill="1"/>
    <xf numFmtId="1" fontId="5" fillId="2" borderId="11" xfId="2" applyNumberFormat="1" applyFont="1" applyFill="1" applyBorder="1"/>
    <xf numFmtId="0" fontId="1" fillId="2" borderId="78" xfId="2" applyFont="1" applyFill="1" applyBorder="1"/>
    <xf numFmtId="0" fontId="1" fillId="2" borderId="79" xfId="2" applyFont="1" applyFill="1" applyBorder="1" applyAlignment="1">
      <alignment horizontal="right"/>
    </xf>
    <xf numFmtId="1" fontId="1" fillId="2" borderId="0" xfId="2" applyNumberFormat="1" applyFont="1" applyFill="1"/>
    <xf numFmtId="2" fontId="1" fillId="2" borderId="0" xfId="2" applyNumberFormat="1" applyFont="1" applyFill="1"/>
    <xf numFmtId="0" fontId="14" fillId="2" borderId="0" xfId="2" applyFont="1" applyFill="1"/>
    <xf numFmtId="0" fontId="7" fillId="2" borderId="0" xfId="2" applyFill="1"/>
    <xf numFmtId="1" fontId="0" fillId="2" borderId="0" xfId="0" applyNumberFormat="1" applyFill="1"/>
    <xf numFmtId="0" fontId="18" fillId="2" borderId="18" xfId="0" applyFont="1" applyFill="1" applyBorder="1" applyAlignment="1"/>
    <xf numFmtId="0" fontId="3" fillId="2" borderId="28" xfId="0" applyFont="1" applyFill="1" applyBorder="1" applyAlignment="1">
      <alignment horizontal="left"/>
    </xf>
    <xf numFmtId="0" fontId="3" fillId="2" borderId="29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25" xfId="0" applyFont="1" applyFill="1" applyBorder="1"/>
    <xf numFmtId="0" fontId="3" fillId="2" borderId="23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74" xfId="0" applyFont="1" applyFill="1" applyBorder="1"/>
    <xf numFmtId="0" fontId="3" fillId="2" borderId="72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3" xfId="0" applyFont="1" applyFill="1" applyBorder="1"/>
    <xf numFmtId="0" fontId="3" fillId="2" borderId="31" xfId="0" applyFont="1" applyFill="1" applyBorder="1"/>
    <xf numFmtId="0" fontId="3" fillId="2" borderId="17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1" fillId="2" borderId="74" xfId="2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1" fillId="2" borderId="0" xfId="1" applyFont="1" applyFill="1" applyBorder="1" applyAlignment="1"/>
    <xf numFmtId="0" fontId="2" fillId="2" borderId="0" xfId="1" applyFont="1" applyFill="1" applyBorder="1" applyAlignment="1">
      <alignment horizontal="center"/>
    </xf>
    <xf numFmtId="0" fontId="14" fillId="2" borderId="0" xfId="1" applyFont="1" applyFill="1" applyBorder="1" applyAlignment="1">
      <alignment horizontal="right"/>
    </xf>
    <xf numFmtId="0" fontId="3" fillId="2" borderId="0" xfId="1" applyFont="1" applyFill="1" applyBorder="1" applyAlignment="1">
      <alignment horizontal="center"/>
    </xf>
    <xf numFmtId="1" fontId="8" fillId="2" borderId="11" xfId="0" applyNumberFormat="1" applyFont="1" applyFill="1" applyBorder="1" applyAlignment="1">
      <alignment horizontal="right"/>
    </xf>
    <xf numFmtId="0" fontId="0" fillId="0" borderId="0" xfId="0"/>
    <xf numFmtId="165" fontId="12" fillId="2" borderId="47" xfId="0" applyNumberFormat="1" applyFont="1" applyFill="1" applyBorder="1" applyAlignment="1">
      <alignment horizontal="right"/>
    </xf>
    <xf numFmtId="165" fontId="12" fillId="2" borderId="48" xfId="0" applyNumberFormat="1" applyFont="1" applyFill="1" applyBorder="1" applyAlignment="1">
      <alignment horizontal="right"/>
    </xf>
    <xf numFmtId="165" fontId="12" fillId="2" borderId="49" xfId="0" applyNumberFormat="1" applyFont="1" applyFill="1" applyBorder="1" applyAlignment="1">
      <alignment horizontal="right"/>
    </xf>
    <xf numFmtId="165" fontId="8" fillId="2" borderId="36" xfId="0" applyNumberFormat="1" applyFont="1" applyFill="1" applyBorder="1" applyAlignment="1">
      <alignment horizontal="right" vertical="center"/>
    </xf>
    <xf numFmtId="165" fontId="8" fillId="2" borderId="52" xfId="0" applyNumberFormat="1" applyFont="1" applyFill="1" applyBorder="1" applyAlignment="1">
      <alignment horizontal="right" vertical="center"/>
    </xf>
    <xf numFmtId="165" fontId="8" fillId="2" borderId="40" xfId="0" applyNumberFormat="1" applyFont="1" applyFill="1" applyBorder="1" applyAlignment="1">
      <alignment horizontal="right" vertical="center"/>
    </xf>
    <xf numFmtId="1" fontId="8" fillId="2" borderId="62" xfId="0" applyNumberFormat="1" applyFont="1" applyFill="1" applyBorder="1" applyAlignment="1">
      <alignment horizontal="right" vertical="center"/>
    </xf>
    <xf numFmtId="1" fontId="8" fillId="2" borderId="17" xfId="0" applyNumberFormat="1" applyFont="1" applyFill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" fontId="8" fillId="2" borderId="40" xfId="0" applyNumberFormat="1" applyFont="1" applyFill="1" applyBorder="1" applyAlignment="1">
      <alignment horizontal="right" vertical="center"/>
    </xf>
    <xf numFmtId="1" fontId="8" fillId="2" borderId="3" xfId="0" applyNumberFormat="1" applyFont="1" applyFill="1" applyBorder="1" applyAlignment="1">
      <alignment horizontal="right" vertical="center"/>
    </xf>
    <xf numFmtId="1" fontId="8" fillId="2" borderId="20" xfId="0" applyNumberFormat="1" applyFont="1" applyFill="1" applyBorder="1" applyAlignment="1">
      <alignment horizontal="center" vertical="center" shrinkToFit="1"/>
    </xf>
    <xf numFmtId="1" fontId="8" fillId="2" borderId="36" xfId="0" applyNumberFormat="1" applyFont="1" applyFill="1" applyBorder="1" applyAlignment="1">
      <alignment horizontal="right" vertical="center"/>
    </xf>
    <xf numFmtId="165" fontId="8" fillId="2" borderId="38" xfId="0" applyNumberFormat="1" applyFont="1" applyFill="1" applyBorder="1" applyAlignment="1">
      <alignment horizontal="right" vertical="center"/>
    </xf>
    <xf numFmtId="165" fontId="8" fillId="2" borderId="11" xfId="0" applyNumberFormat="1" applyFont="1" applyFill="1" applyBorder="1" applyAlignment="1">
      <alignment horizontal="right" vertical="center"/>
    </xf>
    <xf numFmtId="2" fontId="8" fillId="2" borderId="20" xfId="0" applyNumberFormat="1" applyFont="1" applyFill="1" applyBorder="1" applyAlignment="1">
      <alignment horizontal="center" vertical="center" shrinkToFit="1"/>
    </xf>
    <xf numFmtId="166" fontId="8" fillId="2" borderId="38" xfId="0" applyNumberFormat="1" applyFont="1" applyFill="1" applyBorder="1" applyAlignment="1">
      <alignment horizontal="right" vertical="center"/>
    </xf>
    <xf numFmtId="166" fontId="8" fillId="2" borderId="11" xfId="0" applyNumberFormat="1" applyFont="1" applyFill="1" applyBorder="1" applyAlignment="1">
      <alignment horizontal="right" vertical="center"/>
    </xf>
    <xf numFmtId="165" fontId="8" fillId="2" borderId="10" xfId="0" applyNumberFormat="1" applyFont="1" applyFill="1" applyBorder="1" applyAlignment="1">
      <alignment horizontal="right" vertical="center"/>
    </xf>
    <xf numFmtId="1" fontId="8" fillId="2" borderId="38" xfId="0" applyNumberFormat="1" applyFont="1" applyFill="1" applyBorder="1" applyAlignment="1">
      <alignment horizontal="right" vertical="center"/>
    </xf>
    <xf numFmtId="1" fontId="8" fillId="2" borderId="11" xfId="0" applyNumberFormat="1" applyFont="1" applyFill="1" applyBorder="1" applyAlignment="1">
      <alignment horizontal="right" vertical="center"/>
    </xf>
    <xf numFmtId="1" fontId="8" fillId="2" borderId="56" xfId="0" applyNumberFormat="1" applyFont="1" applyFill="1" applyBorder="1" applyAlignment="1">
      <alignment horizontal="center" vertical="center" shrinkToFit="1"/>
    </xf>
    <xf numFmtId="1" fontId="8" fillId="2" borderId="0" xfId="0" applyNumberFormat="1" applyFont="1" applyFill="1" applyBorder="1" applyAlignment="1">
      <alignment horizontal="right" vertical="center"/>
    </xf>
    <xf numFmtId="1" fontId="8" fillId="2" borderId="8" xfId="0" applyNumberFormat="1" applyFont="1" applyFill="1" applyBorder="1" applyAlignment="1">
      <alignment horizontal="right" vertical="center"/>
    </xf>
    <xf numFmtId="165" fontId="8" fillId="2" borderId="13" xfId="0" applyNumberFormat="1" applyFont="1" applyFill="1" applyBorder="1" applyAlignment="1">
      <alignment horizontal="right" vertical="center"/>
    </xf>
    <xf numFmtId="165" fontId="8" fillId="2" borderId="0" xfId="0" applyNumberFormat="1" applyFont="1" applyFill="1"/>
    <xf numFmtId="1" fontId="8" fillId="2" borderId="0" xfId="0" applyNumberFormat="1" applyFont="1" applyFill="1"/>
    <xf numFmtId="2" fontId="8" fillId="2" borderId="0" xfId="0" applyNumberFormat="1" applyFont="1" applyFill="1"/>
    <xf numFmtId="164" fontId="8" fillId="2" borderId="0" xfId="0" applyNumberFormat="1" applyFont="1" applyFill="1"/>
    <xf numFmtId="166" fontId="8" fillId="2" borderId="0" xfId="0" applyNumberFormat="1" applyFont="1" applyFill="1"/>
    <xf numFmtId="2" fontId="1" fillId="2" borderId="8" xfId="0" applyNumberFormat="1" applyFont="1" applyFill="1" applyBorder="1"/>
    <xf numFmtId="0" fontId="1" fillId="2" borderId="16" xfId="0" applyFont="1" applyFill="1" applyBorder="1" applyAlignment="1">
      <alignment horizontal="center"/>
    </xf>
    <xf numFmtId="2" fontId="1" fillId="2" borderId="3" xfId="0" applyNumberFormat="1" applyFont="1" applyFill="1" applyBorder="1"/>
    <xf numFmtId="0" fontId="0" fillId="2" borderId="0" xfId="0" applyFill="1"/>
    <xf numFmtId="0" fontId="3" fillId="2" borderId="0" xfId="0" applyFont="1" applyFill="1"/>
    <xf numFmtId="0" fontId="1" fillId="2" borderId="0" xfId="0" applyFont="1" applyFill="1"/>
    <xf numFmtId="0" fontId="0" fillId="2" borderId="0" xfId="0" applyFont="1" applyFill="1"/>
    <xf numFmtId="0" fontId="3" fillId="0" borderId="0" xfId="0" applyFont="1" applyFill="1" applyAlignment="1"/>
    <xf numFmtId="0" fontId="3" fillId="0" borderId="0" xfId="0" applyFont="1" applyFill="1"/>
    <xf numFmtId="0" fontId="3" fillId="0" borderId="80" xfId="0" applyFont="1" applyFill="1" applyBorder="1" applyAlignment="1">
      <alignment horizontal="center"/>
    </xf>
    <xf numFmtId="1" fontId="24" fillId="2" borderId="8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4" fillId="2" borderId="70" xfId="0" applyFont="1" applyFill="1" applyBorder="1"/>
    <xf numFmtId="165" fontId="24" fillId="2" borderId="70" xfId="0" applyNumberFormat="1" applyFont="1" applyFill="1" applyBorder="1"/>
    <xf numFmtId="165" fontId="24" fillId="2" borderId="51" xfId="0" applyNumberFormat="1" applyFont="1" applyFill="1" applyBorder="1"/>
    <xf numFmtId="1" fontId="24" fillId="2" borderId="61" xfId="0" applyNumberFormat="1" applyFont="1" applyFill="1" applyBorder="1"/>
    <xf numFmtId="1" fontId="24" fillId="2" borderId="70" xfId="0" applyNumberFormat="1" applyFont="1" applyFill="1" applyBorder="1"/>
    <xf numFmtId="2" fontId="24" fillId="2" borderId="70" xfId="0" applyNumberFormat="1" applyFont="1" applyFill="1" applyBorder="1"/>
    <xf numFmtId="165" fontId="24" fillId="2" borderId="61" xfId="0" applyNumberFormat="1" applyFont="1" applyFill="1" applyBorder="1"/>
    <xf numFmtId="0" fontId="18" fillId="2" borderId="0" xfId="0" applyFont="1" applyFill="1"/>
    <xf numFmtId="0" fontId="3" fillId="2" borderId="2" xfId="0" applyFont="1" applyFill="1" applyBorder="1" applyAlignment="1"/>
    <xf numFmtId="0" fontId="18" fillId="2" borderId="0" xfId="0" applyFont="1" applyFill="1" applyBorder="1" applyAlignment="1"/>
    <xf numFmtId="0" fontId="1" fillId="2" borderId="34" xfId="0" applyFont="1" applyFill="1" applyBorder="1" applyAlignment="1">
      <alignment horizontal="center"/>
    </xf>
    <xf numFmtId="1" fontId="19" fillId="2" borderId="31" xfId="0" applyNumberFormat="1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57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6" xfId="0" applyFont="1" applyFill="1" applyBorder="1" applyAlignment="1">
      <alignment horizontal="left"/>
    </xf>
    <xf numFmtId="2" fontId="1" fillId="2" borderId="36" xfId="0" applyNumberFormat="1" applyFont="1" applyFill="1" applyBorder="1"/>
    <xf numFmtId="0" fontId="3" fillId="2" borderId="14" xfId="0" applyFont="1" applyFill="1" applyBorder="1" applyAlignment="1">
      <alignment horizontal="left"/>
    </xf>
    <xf numFmtId="2" fontId="1" fillId="2" borderId="40" xfId="0" applyNumberFormat="1" applyFont="1" applyFill="1" applyBorder="1"/>
    <xf numFmtId="2" fontId="1" fillId="2" borderId="0" xfId="0" applyNumberFormat="1" applyFont="1" applyFill="1" applyBorder="1"/>
    <xf numFmtId="0" fontId="3" fillId="2" borderId="0" xfId="0" applyFont="1" applyFill="1" applyBorder="1" applyAlignment="1">
      <alignment horizontal="center" vertical="center"/>
    </xf>
    <xf numFmtId="0" fontId="18" fillId="2" borderId="0" xfId="0" applyFont="1" applyFill="1" applyBorder="1"/>
    <xf numFmtId="165" fontId="8" fillId="2" borderId="8" xfId="0" applyNumberFormat="1" applyFont="1" applyFill="1" applyBorder="1" applyAlignment="1">
      <alignment horizontal="right" vertical="center"/>
    </xf>
    <xf numFmtId="0" fontId="3" fillId="2" borderId="80" xfId="0" applyFont="1" applyFill="1" applyBorder="1" applyAlignment="1">
      <alignment horizontal="left"/>
    </xf>
    <xf numFmtId="0" fontId="3" fillId="2" borderId="35" xfId="0" applyFont="1" applyFill="1" applyBorder="1" applyAlignment="1">
      <alignment horizontal="left"/>
    </xf>
    <xf numFmtId="0" fontId="3" fillId="2" borderId="64" xfId="0" applyFont="1" applyFill="1" applyBorder="1" applyAlignment="1">
      <alignment horizontal="left"/>
    </xf>
    <xf numFmtId="2" fontId="1" fillId="2" borderId="17" xfId="0" applyNumberFormat="1" applyFont="1" applyFill="1" applyBorder="1"/>
    <xf numFmtId="2" fontId="1" fillId="2" borderId="13" xfId="0" applyNumberFormat="1" applyFont="1" applyFill="1" applyBorder="1"/>
    <xf numFmtId="165" fontId="12" fillId="2" borderId="36" xfId="0" applyNumberFormat="1" applyFont="1" applyFill="1" applyBorder="1" applyAlignment="1">
      <alignment horizontal="right"/>
    </xf>
    <xf numFmtId="165" fontId="12" fillId="2" borderId="8" xfId="0" applyNumberFormat="1" applyFont="1" applyFill="1" applyBorder="1" applyAlignment="1">
      <alignment horizontal="right"/>
    </xf>
    <xf numFmtId="165" fontId="12" fillId="2" borderId="52" xfId="0" applyNumberFormat="1" applyFont="1" applyFill="1" applyBorder="1" applyAlignment="1">
      <alignment horizontal="right"/>
    </xf>
    <xf numFmtId="165" fontId="12" fillId="2" borderId="13" xfId="0" applyNumberFormat="1" applyFont="1" applyFill="1" applyBorder="1" applyAlignment="1">
      <alignment horizontal="right"/>
    </xf>
    <xf numFmtId="1" fontId="24" fillId="2" borderId="36" xfId="0" applyNumberFormat="1" applyFont="1" applyFill="1" applyBorder="1" applyAlignment="1">
      <alignment horizontal="right" vertical="center"/>
    </xf>
    <xf numFmtId="165" fontId="25" fillId="2" borderId="38" xfId="0" applyNumberFormat="1" applyFont="1" applyFill="1" applyBorder="1" applyAlignment="1">
      <alignment horizontal="right" vertical="center"/>
    </xf>
    <xf numFmtId="165" fontId="25" fillId="2" borderId="11" xfId="0" applyNumberFormat="1" applyFont="1" applyFill="1" applyBorder="1" applyAlignment="1">
      <alignment horizontal="right" vertical="center"/>
    </xf>
    <xf numFmtId="166" fontId="24" fillId="2" borderId="38" xfId="0" applyNumberFormat="1" applyFont="1" applyFill="1" applyBorder="1" applyAlignment="1">
      <alignment horizontal="right" vertical="center"/>
    </xf>
    <xf numFmtId="166" fontId="24" fillId="2" borderId="11" xfId="0" applyNumberFormat="1" applyFont="1" applyFill="1" applyBorder="1" applyAlignment="1">
      <alignment horizontal="right" vertical="center"/>
    </xf>
    <xf numFmtId="166" fontId="8" fillId="2" borderId="40" xfId="0" applyNumberFormat="1" applyFont="1" applyFill="1" applyBorder="1" applyAlignment="1">
      <alignment horizontal="right" vertical="center"/>
    </xf>
    <xf numFmtId="166" fontId="8" fillId="2" borderId="3" xfId="0" applyNumberFormat="1" applyFont="1" applyFill="1" applyBorder="1" applyAlignment="1">
      <alignment horizontal="right" vertical="center"/>
    </xf>
    <xf numFmtId="165" fontId="8" fillId="2" borderId="7" xfId="0" applyNumberFormat="1" applyFont="1" applyFill="1" applyBorder="1" applyAlignment="1">
      <alignment horizontal="right" vertical="center"/>
    </xf>
    <xf numFmtId="2" fontId="8" fillId="2" borderId="38" xfId="0" applyNumberFormat="1" applyFont="1" applyFill="1" applyBorder="1" applyAlignment="1">
      <alignment horizontal="right" vertical="center"/>
    </xf>
    <xf numFmtId="165" fontId="25" fillId="2" borderId="0" xfId="0" applyNumberFormat="1" applyFont="1" applyFill="1" applyBorder="1" applyAlignment="1">
      <alignment shrinkToFit="1"/>
    </xf>
    <xf numFmtId="2" fontId="8" fillId="2" borderId="40" xfId="0" applyNumberFormat="1" applyFont="1" applyFill="1" applyBorder="1" applyAlignment="1">
      <alignment horizontal="right" vertical="center"/>
    </xf>
    <xf numFmtId="165" fontId="8" fillId="2" borderId="0" xfId="0" applyNumberFormat="1" applyFont="1" applyFill="1" applyAlignment="1">
      <alignment horizontal="right"/>
    </xf>
    <xf numFmtId="165" fontId="8" fillId="2" borderId="4" xfId="0" applyNumberFormat="1" applyFont="1" applyFill="1" applyBorder="1" applyAlignment="1">
      <alignment horizontal="center" vertical="center" shrinkToFit="1"/>
    </xf>
    <xf numFmtId="165" fontId="13" fillId="2" borderId="38" xfId="0" applyNumberFormat="1" applyFont="1" applyFill="1" applyBorder="1" applyAlignment="1">
      <alignment shrinkToFit="1"/>
    </xf>
    <xf numFmtId="165" fontId="27" fillId="2" borderId="38" xfId="0" applyNumberFormat="1" applyFont="1" applyFill="1" applyBorder="1" applyAlignment="1">
      <alignment shrinkToFit="1"/>
    </xf>
    <xf numFmtId="165" fontId="13" fillId="2" borderId="11" xfId="0" applyNumberFormat="1" applyFont="1" applyFill="1" applyBorder="1" applyAlignment="1">
      <alignment shrinkToFit="1"/>
    </xf>
    <xf numFmtId="165" fontId="27" fillId="2" borderId="11" xfId="0" applyNumberFormat="1" applyFont="1" applyFill="1" applyBorder="1" applyAlignment="1">
      <alignment shrinkToFit="1"/>
    </xf>
    <xf numFmtId="165" fontId="11" fillId="2" borderId="0" xfId="0" applyNumberFormat="1" applyFont="1" applyFill="1"/>
    <xf numFmtId="165" fontId="25" fillId="2" borderId="0" xfId="0" applyNumberFormat="1" applyFont="1" applyFill="1" applyAlignment="1">
      <alignment horizontal="left" wrapText="1"/>
    </xf>
    <xf numFmtId="165" fontId="13" fillId="2" borderId="35" xfId="0" applyNumberFormat="1" applyFont="1" applyFill="1" applyBorder="1" applyAlignment="1">
      <alignment vertical="center" wrapText="1" shrinkToFit="1"/>
    </xf>
    <xf numFmtId="165" fontId="13" fillId="2" borderId="37" xfId="0" applyNumberFormat="1" applyFont="1" applyFill="1" applyBorder="1" applyAlignment="1">
      <alignment vertical="center" wrapText="1" shrinkToFit="1"/>
    </xf>
    <xf numFmtId="165" fontId="13" fillId="2" borderId="51" xfId="0" applyNumberFormat="1" applyFont="1" applyFill="1" applyBorder="1" applyAlignment="1">
      <alignment vertical="center" wrapText="1" shrinkToFit="1"/>
    </xf>
    <xf numFmtId="165" fontId="30" fillId="2" borderId="20" xfId="0" applyNumberFormat="1" applyFont="1" applyFill="1" applyBorder="1" applyAlignment="1">
      <alignment horizontal="center" shrinkToFit="1"/>
    </xf>
    <xf numFmtId="165" fontId="30" fillId="2" borderId="4" xfId="0" applyNumberFormat="1" applyFont="1" applyFill="1" applyBorder="1" applyAlignment="1">
      <alignment horizontal="center" shrinkToFit="1"/>
    </xf>
    <xf numFmtId="1" fontId="31" fillId="2" borderId="56" xfId="0" applyNumberFormat="1" applyFont="1" applyFill="1" applyBorder="1" applyAlignment="1">
      <alignment horizontal="center" shrinkToFit="1"/>
    </xf>
    <xf numFmtId="1" fontId="12" fillId="2" borderId="0" xfId="0" applyNumberFormat="1" applyFont="1" applyFill="1"/>
    <xf numFmtId="165" fontId="31" fillId="2" borderId="33" xfId="0" applyNumberFormat="1" applyFont="1" applyFill="1" applyBorder="1" applyAlignment="1">
      <alignment horizontal="center" shrinkToFit="1"/>
    </xf>
    <xf numFmtId="165" fontId="33" fillId="2" borderId="38" xfId="0" applyNumberFormat="1" applyFont="1" applyFill="1" applyBorder="1" applyAlignment="1">
      <alignment shrinkToFit="1"/>
    </xf>
    <xf numFmtId="165" fontId="33" fillId="2" borderId="11" xfId="0" applyNumberFormat="1" applyFont="1" applyFill="1" applyBorder="1" applyAlignment="1">
      <alignment shrinkToFit="1"/>
    </xf>
    <xf numFmtId="165" fontId="32" fillId="2" borderId="11" xfId="0" applyNumberFormat="1" applyFont="1" applyFill="1" applyBorder="1" applyAlignment="1">
      <alignment shrinkToFit="1"/>
    </xf>
    <xf numFmtId="165" fontId="12" fillId="2" borderId="0" xfId="0" applyNumberFormat="1" applyFont="1" applyFill="1"/>
    <xf numFmtId="165" fontId="32" fillId="2" borderId="38" xfId="0" applyNumberFormat="1" applyFont="1" applyFill="1" applyBorder="1" applyAlignment="1">
      <alignment horizontal="right" vertical="center"/>
    </xf>
    <xf numFmtId="165" fontId="32" fillId="2" borderId="11" xfId="0" applyNumberFormat="1" applyFont="1" applyFill="1" applyBorder="1" applyAlignment="1">
      <alignment horizontal="right" vertical="center"/>
    </xf>
    <xf numFmtId="165" fontId="12" fillId="2" borderId="11" xfId="0" applyNumberFormat="1" applyFont="1" applyFill="1" applyBorder="1" applyAlignment="1">
      <alignment horizontal="right" vertical="center"/>
    </xf>
    <xf numFmtId="1" fontId="32" fillId="2" borderId="38" xfId="0" applyNumberFormat="1" applyFont="1" applyFill="1" applyBorder="1" applyAlignment="1">
      <alignment horizontal="right" vertical="center"/>
    </xf>
    <xf numFmtId="1" fontId="32" fillId="2" borderId="11" xfId="0" applyNumberFormat="1" applyFont="1" applyFill="1" applyBorder="1" applyAlignment="1">
      <alignment horizontal="right" vertical="center"/>
    </xf>
    <xf numFmtId="1" fontId="12" fillId="2" borderId="11" xfId="0" applyNumberFormat="1" applyFont="1" applyFill="1" applyBorder="1" applyAlignment="1">
      <alignment horizontal="right" vertical="center"/>
    </xf>
    <xf numFmtId="2" fontId="32" fillId="2" borderId="46" xfId="0" applyNumberFormat="1" applyFont="1" applyFill="1" applyBorder="1" applyAlignment="1">
      <alignment horizontal="center" vertical="center" shrinkToFit="1"/>
    </xf>
    <xf numFmtId="2" fontId="32" fillId="2" borderId="40" xfId="0" applyNumberFormat="1" applyFont="1" applyFill="1" applyBorder="1"/>
    <xf numFmtId="2" fontId="32" fillId="2" borderId="3" xfId="0" applyNumberFormat="1" applyFont="1" applyFill="1" applyBorder="1"/>
    <xf numFmtId="2" fontId="32" fillId="2" borderId="3" xfId="0" applyNumberFormat="1" applyFont="1" applyFill="1" applyBorder="1" applyAlignment="1">
      <alignment horizontal="right" vertical="center"/>
    </xf>
    <xf numFmtId="2" fontId="32" fillId="2" borderId="0" xfId="0" applyNumberFormat="1" applyFont="1" applyFill="1"/>
    <xf numFmtId="165" fontId="30" fillId="2" borderId="33" xfId="0" applyNumberFormat="1" applyFont="1" applyFill="1" applyBorder="1" applyAlignment="1">
      <alignment horizontal="center" shrinkToFit="1"/>
    </xf>
    <xf numFmtId="165" fontId="24" fillId="2" borderId="53" xfId="0" applyNumberFormat="1" applyFont="1" applyFill="1" applyBorder="1" applyAlignment="1">
      <alignment horizontal="right"/>
    </xf>
    <xf numFmtId="165" fontId="24" fillId="2" borderId="31" xfId="0" applyNumberFormat="1" applyFont="1" applyFill="1" applyBorder="1" applyAlignment="1">
      <alignment horizontal="right"/>
    </xf>
    <xf numFmtId="1" fontId="30" fillId="2" borderId="33" xfId="0" applyNumberFormat="1" applyFont="1" applyFill="1" applyBorder="1" applyAlignment="1">
      <alignment horizontal="center" shrinkToFit="1"/>
    </xf>
    <xf numFmtId="2" fontId="24" fillId="2" borderId="11" xfId="0" applyNumberFormat="1" applyFont="1" applyFill="1" applyBorder="1" applyAlignment="1">
      <alignment horizontal="right" vertical="center"/>
    </xf>
    <xf numFmtId="1" fontId="30" fillId="2" borderId="4" xfId="0" applyNumberFormat="1" applyFont="1" applyFill="1" applyBorder="1" applyAlignment="1">
      <alignment horizontal="center" shrinkToFit="1"/>
    </xf>
    <xf numFmtId="1" fontId="32" fillId="2" borderId="33" xfId="0" applyNumberFormat="1" applyFont="1" applyFill="1" applyBorder="1" applyAlignment="1">
      <alignment horizontal="center" shrinkToFit="1"/>
    </xf>
    <xf numFmtId="1" fontId="32" fillId="2" borderId="36" xfId="0" applyNumberFormat="1" applyFont="1" applyFill="1" applyBorder="1" applyAlignment="1">
      <alignment horizontal="right" vertical="center"/>
    </xf>
    <xf numFmtId="1" fontId="32" fillId="2" borderId="8" xfId="0" applyNumberFormat="1" applyFont="1" applyFill="1" applyBorder="1" applyAlignment="1">
      <alignment horizontal="right" vertical="center"/>
    </xf>
    <xf numFmtId="1" fontId="32" fillId="2" borderId="0" xfId="0" applyNumberFormat="1" applyFont="1" applyFill="1"/>
    <xf numFmtId="165" fontId="32" fillId="2" borderId="38" xfId="0" applyNumberFormat="1" applyFont="1" applyFill="1" applyBorder="1" applyAlignment="1">
      <alignment shrinkToFit="1"/>
    </xf>
    <xf numFmtId="165" fontId="12" fillId="2" borderId="38" xfId="0" applyNumberFormat="1" applyFont="1" applyFill="1" applyBorder="1" applyAlignment="1">
      <alignment horizontal="right" vertical="center"/>
    </xf>
    <xf numFmtId="1" fontId="12" fillId="2" borderId="38" xfId="0" applyNumberFormat="1" applyFont="1" applyFill="1" applyBorder="1" applyAlignment="1">
      <alignment horizontal="right" vertical="center"/>
    </xf>
    <xf numFmtId="2" fontId="32" fillId="2" borderId="40" xfId="0" applyNumberFormat="1" applyFont="1" applyFill="1" applyBorder="1" applyAlignment="1">
      <alignment horizontal="right" vertical="center"/>
    </xf>
    <xf numFmtId="165" fontId="24" fillId="2" borderId="33" xfId="0" applyNumberFormat="1" applyFont="1" applyFill="1" applyBorder="1" applyAlignment="1">
      <alignment horizontal="center" shrinkToFit="1"/>
    </xf>
    <xf numFmtId="2" fontId="24" fillId="2" borderId="83" xfId="0" applyNumberFormat="1" applyFont="1" applyFill="1" applyBorder="1" applyAlignment="1">
      <alignment shrinkToFit="1"/>
    </xf>
    <xf numFmtId="2" fontId="24" fillId="2" borderId="84" xfId="0" applyNumberFormat="1" applyFont="1" applyFill="1" applyBorder="1" applyAlignment="1">
      <alignment shrinkToFit="1"/>
    </xf>
    <xf numFmtId="165" fontId="24" fillId="2" borderId="0" xfId="0" applyNumberFormat="1" applyFont="1" applyFill="1"/>
    <xf numFmtId="2" fontId="8" fillId="2" borderId="11" xfId="0" applyNumberFormat="1" applyFont="1" applyFill="1" applyBorder="1" applyAlignment="1">
      <alignment horizontal="right" vertical="center"/>
    </xf>
    <xf numFmtId="2" fontId="8" fillId="2" borderId="3" xfId="0" applyNumberFormat="1" applyFont="1" applyFill="1" applyBorder="1" applyAlignment="1">
      <alignment horizontal="right" vertical="center"/>
    </xf>
    <xf numFmtId="166" fontId="30" fillId="2" borderId="33" xfId="0" applyNumberFormat="1" applyFont="1" applyFill="1" applyBorder="1" applyAlignment="1">
      <alignment horizontal="center" shrinkToFit="1"/>
    </xf>
    <xf numFmtId="165" fontId="24" fillId="2" borderId="84" xfId="0" applyNumberFormat="1" applyFont="1" applyFill="1" applyBorder="1" applyAlignment="1">
      <alignment shrinkToFit="1"/>
    </xf>
    <xf numFmtId="165" fontId="24" fillId="2" borderId="38" xfId="0" applyNumberFormat="1" applyFont="1" applyFill="1" applyBorder="1" applyAlignment="1">
      <alignment horizontal="right" vertical="center"/>
    </xf>
    <xf numFmtId="165" fontId="24" fillId="2" borderId="11" xfId="0" applyNumberFormat="1" applyFont="1" applyFill="1" applyBorder="1" applyAlignment="1">
      <alignment horizontal="right" vertical="center"/>
    </xf>
    <xf numFmtId="165" fontId="24" fillId="2" borderId="40" xfId="0" applyNumberFormat="1" applyFont="1" applyFill="1" applyBorder="1" applyAlignment="1">
      <alignment horizontal="right" vertical="center"/>
    </xf>
    <xf numFmtId="165" fontId="24" fillId="2" borderId="3" xfId="0" applyNumberFormat="1" applyFont="1" applyFill="1" applyBorder="1" applyAlignment="1">
      <alignment horizontal="right" vertical="center"/>
    </xf>
    <xf numFmtId="165" fontId="11" fillId="2" borderId="38" xfId="0" applyNumberFormat="1" applyFont="1" applyFill="1" applyBorder="1" applyAlignment="1">
      <alignment horizontal="right" vertical="center"/>
    </xf>
    <xf numFmtId="165" fontId="11" fillId="2" borderId="11" xfId="0" applyNumberFormat="1" applyFont="1" applyFill="1" applyBorder="1" applyAlignment="1">
      <alignment horizontal="right" vertical="center"/>
    </xf>
    <xf numFmtId="165" fontId="30" fillId="2" borderId="54" xfId="0" applyNumberFormat="1" applyFont="1" applyFill="1" applyBorder="1" applyAlignment="1">
      <alignment horizontal="center" shrinkToFit="1"/>
    </xf>
    <xf numFmtId="164" fontId="24" fillId="2" borderId="46" xfId="0" applyNumberFormat="1" applyFont="1" applyFill="1" applyBorder="1" applyAlignment="1">
      <alignment horizontal="center" vertical="center" shrinkToFit="1"/>
    </xf>
    <xf numFmtId="164" fontId="24" fillId="2" borderId="0" xfId="0" applyNumberFormat="1" applyFont="1" applyFill="1"/>
    <xf numFmtId="165" fontId="24" fillId="2" borderId="11" xfId="0" applyNumberFormat="1" applyFont="1" applyFill="1" applyBorder="1" applyAlignment="1">
      <alignment shrinkToFit="1"/>
    </xf>
    <xf numFmtId="165" fontId="24" fillId="2" borderId="10" xfId="0" applyNumberFormat="1" applyFont="1" applyFill="1" applyBorder="1" applyAlignment="1">
      <alignment shrinkToFit="1"/>
    </xf>
    <xf numFmtId="165" fontId="25" fillId="2" borderId="3" xfId="0" applyNumberFormat="1" applyFont="1" applyFill="1" applyBorder="1" applyAlignment="1">
      <alignment shrinkToFit="1"/>
    </xf>
    <xf numFmtId="165" fontId="25" fillId="2" borderId="15" xfId="0" applyNumberFormat="1" applyFont="1" applyFill="1" applyBorder="1" applyAlignment="1">
      <alignment shrinkToFit="1"/>
    </xf>
    <xf numFmtId="165" fontId="32" fillId="2" borderId="0" xfId="0" applyNumberFormat="1" applyFont="1" applyFill="1" applyBorder="1" applyAlignment="1">
      <alignment horizontal="center" vertical="center" textRotation="90" shrinkToFit="1"/>
    </xf>
    <xf numFmtId="164" fontId="13" fillId="2" borderId="0" xfId="0" applyNumberFormat="1" applyFont="1" applyFill="1" applyBorder="1" applyAlignment="1">
      <alignment horizontal="center" vertical="center" textRotation="90" shrinkToFit="1"/>
    </xf>
    <xf numFmtId="165" fontId="30" fillId="2" borderId="0" xfId="0" applyNumberFormat="1" applyFont="1" applyFill="1" applyBorder="1" applyAlignment="1">
      <alignment horizontal="center" shrinkToFit="1"/>
    </xf>
    <xf numFmtId="165" fontId="25" fillId="2" borderId="0" xfId="0" applyNumberFormat="1" applyFont="1" applyFill="1" applyBorder="1" applyAlignment="1">
      <alignment horizontal="left" vertical="center" wrapText="1" shrinkToFit="1"/>
    </xf>
    <xf numFmtId="165" fontId="24" fillId="2" borderId="0" xfId="0" applyNumberFormat="1" applyFont="1" applyFill="1" applyBorder="1"/>
    <xf numFmtId="0" fontId="34" fillId="2" borderId="0" xfId="0" applyFont="1" applyFill="1" applyAlignment="1">
      <alignment horizontal="center" vertical="center"/>
    </xf>
    <xf numFmtId="166" fontId="3" fillId="2" borderId="0" xfId="0" applyNumberFormat="1" applyFont="1" applyFill="1"/>
    <xf numFmtId="0" fontId="10" fillId="2" borderId="0" xfId="0" applyFont="1" applyFill="1"/>
    <xf numFmtId="166" fontId="0" fillId="2" borderId="0" xfId="0" applyNumberFormat="1" applyFill="1"/>
    <xf numFmtId="0" fontId="0" fillId="2" borderId="0" xfId="0" applyFill="1" applyAlignment="1">
      <alignment horizontal="left" wrapText="1"/>
    </xf>
    <xf numFmtId="0" fontId="1" fillId="2" borderId="74" xfId="2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14" fillId="2" borderId="0" xfId="1" applyFont="1" applyFill="1" applyBorder="1" applyAlignment="1">
      <alignment horizontal="right"/>
    </xf>
    <xf numFmtId="0" fontId="3" fillId="2" borderId="0" xfId="1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1" fontId="12" fillId="2" borderId="33" xfId="0" applyNumberFormat="1" applyFont="1" applyFill="1" applyBorder="1" applyAlignment="1">
      <alignment horizontal="center" vertical="center" shrinkToFit="1"/>
    </xf>
    <xf numFmtId="1" fontId="12" fillId="2" borderId="4" xfId="0" applyNumberFormat="1" applyFont="1" applyFill="1" applyBorder="1" applyAlignment="1">
      <alignment horizontal="center" vertical="center" shrinkToFit="1"/>
    </xf>
    <xf numFmtId="0" fontId="14" fillId="2" borderId="47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0" fillId="2" borderId="11" xfId="0" applyFill="1" applyBorder="1"/>
    <xf numFmtId="0" fontId="7" fillId="2" borderId="11" xfId="2" applyFill="1" applyBorder="1"/>
    <xf numFmtId="0" fontId="14" fillId="2" borderId="11" xfId="2" applyFont="1" applyFill="1" applyBorder="1"/>
    <xf numFmtId="0" fontId="1" fillId="2" borderId="29" xfId="2" applyFont="1" applyFill="1" applyBorder="1"/>
    <xf numFmtId="166" fontId="1" fillId="2" borderId="85" xfId="2" applyNumberFormat="1" applyFont="1" applyFill="1" applyBorder="1"/>
    <xf numFmtId="1" fontId="0" fillId="0" borderId="11" xfId="0" applyNumberFormat="1" applyBorder="1"/>
    <xf numFmtId="0" fontId="8" fillId="0" borderId="36" xfId="0" applyFont="1" applyBorder="1"/>
    <xf numFmtId="1" fontId="8" fillId="0" borderId="8" xfId="0" applyNumberFormat="1" applyFont="1" applyBorder="1"/>
    <xf numFmtId="0" fontId="8" fillId="0" borderId="8" xfId="0" applyFont="1" applyBorder="1"/>
    <xf numFmtId="0" fontId="8" fillId="0" borderId="37" xfId="0" applyFont="1" applyBorder="1"/>
    <xf numFmtId="0" fontId="8" fillId="0" borderId="38" xfId="0" applyFont="1" applyBorder="1"/>
    <xf numFmtId="1" fontId="24" fillId="2" borderId="11" xfId="0" applyNumberFormat="1" applyFont="1" applyFill="1" applyBorder="1" applyAlignment="1">
      <alignment horizontal="right" vertical="center"/>
    </xf>
    <xf numFmtId="1" fontId="8" fillId="0" borderId="11" xfId="0" applyNumberFormat="1" applyFont="1" applyBorder="1"/>
    <xf numFmtId="0" fontId="8" fillId="0" borderId="11" xfId="0" applyFont="1" applyBorder="1"/>
    <xf numFmtId="0" fontId="8" fillId="0" borderId="39" xfId="0" applyFont="1" applyBorder="1"/>
    <xf numFmtId="0" fontId="8" fillId="0" borderId="40" xfId="0" applyFont="1" applyBorder="1"/>
    <xf numFmtId="1" fontId="24" fillId="2" borderId="3" xfId="0" applyNumberFormat="1" applyFont="1" applyFill="1" applyBorder="1" applyAlignment="1">
      <alignment horizontal="right" vertical="center"/>
    </xf>
    <xf numFmtId="1" fontId="8" fillId="0" borderId="3" xfId="0" applyNumberFormat="1" applyFont="1" applyBorder="1"/>
    <xf numFmtId="0" fontId="8" fillId="0" borderId="3" xfId="0" applyFont="1" applyBorder="1"/>
    <xf numFmtId="0" fontId="8" fillId="0" borderId="41" xfId="0" applyFont="1" applyBorder="1"/>
    <xf numFmtId="2" fontId="24" fillId="2" borderId="51" xfId="0" applyNumberFormat="1" applyFont="1" applyFill="1" applyBorder="1"/>
    <xf numFmtId="0" fontId="3" fillId="0" borderId="0" xfId="0" applyFont="1" applyFill="1" applyAlignment="1">
      <alignment horizontal="left"/>
    </xf>
    <xf numFmtId="0" fontId="1" fillId="0" borderId="0" xfId="0" applyFont="1" applyFill="1"/>
    <xf numFmtId="165" fontId="8" fillId="0" borderId="0" xfId="0" applyNumberFormat="1" applyFont="1"/>
    <xf numFmtId="165" fontId="3" fillId="0" borderId="0" xfId="0" applyNumberFormat="1" applyFont="1" applyFill="1"/>
    <xf numFmtId="165" fontId="3" fillId="0" borderId="0" xfId="0" applyNumberFormat="1" applyFont="1" applyFill="1" applyAlignment="1"/>
    <xf numFmtId="2" fontId="24" fillId="2" borderId="62" xfId="0" applyNumberFormat="1" applyFont="1" applyFill="1" applyBorder="1" applyAlignment="1">
      <alignment horizontal="right" vertical="center"/>
    </xf>
    <xf numFmtId="1" fontId="24" fillId="2" borderId="17" xfId="0" applyNumberFormat="1" applyFont="1" applyFill="1" applyBorder="1" applyAlignment="1">
      <alignment horizontal="right" vertical="center"/>
    </xf>
    <xf numFmtId="1" fontId="3" fillId="2" borderId="17" xfId="0" applyNumberFormat="1" applyFont="1" applyFill="1" applyBorder="1"/>
    <xf numFmtId="165" fontId="24" fillId="2" borderId="17" xfId="0" applyNumberFormat="1" applyFont="1" applyFill="1" applyBorder="1"/>
    <xf numFmtId="165" fontId="3" fillId="2" borderId="56" xfId="0" applyNumberFormat="1" applyFont="1" applyFill="1" applyBorder="1"/>
    <xf numFmtId="2" fontId="24" fillId="2" borderId="36" xfId="0" applyNumberFormat="1" applyFont="1" applyFill="1" applyBorder="1" applyAlignment="1">
      <alignment horizontal="right" vertical="center"/>
    </xf>
    <xf numFmtId="1" fontId="3" fillId="2" borderId="8" xfId="0" applyNumberFormat="1" applyFont="1" applyFill="1" applyBorder="1"/>
    <xf numFmtId="165" fontId="24" fillId="2" borderId="8" xfId="0" applyNumberFormat="1" applyFont="1" applyFill="1" applyBorder="1"/>
    <xf numFmtId="166" fontId="3" fillId="2" borderId="20" xfId="0" applyNumberFormat="1" applyFont="1" applyFill="1" applyBorder="1"/>
    <xf numFmtId="1" fontId="3" fillId="0" borderId="8" xfId="0" applyNumberFormat="1" applyFont="1" applyFill="1" applyBorder="1"/>
    <xf numFmtId="165" fontId="3" fillId="0" borderId="8" xfId="0" applyNumberFormat="1" applyFont="1" applyFill="1" applyBorder="1"/>
    <xf numFmtId="165" fontId="3" fillId="0" borderId="20" xfId="0" applyNumberFormat="1" applyFont="1" applyFill="1" applyBorder="1"/>
    <xf numFmtId="165" fontId="3" fillId="0" borderId="36" xfId="0" applyNumberFormat="1" applyFont="1" applyFill="1" applyBorder="1"/>
    <xf numFmtId="165" fontId="24" fillId="2" borderId="37" xfId="0" applyNumberFormat="1" applyFont="1" applyFill="1" applyBorder="1"/>
    <xf numFmtId="2" fontId="24" fillId="2" borderId="38" xfId="0" applyNumberFormat="1" applyFont="1" applyFill="1" applyBorder="1" applyAlignment="1">
      <alignment horizontal="right" vertical="center"/>
    </xf>
    <xf numFmtId="1" fontId="3" fillId="2" borderId="11" xfId="0" applyNumberFormat="1" applyFont="1" applyFill="1" applyBorder="1"/>
    <xf numFmtId="165" fontId="24" fillId="2" borderId="11" xfId="0" applyNumberFormat="1" applyFont="1" applyFill="1" applyBorder="1"/>
    <xf numFmtId="165" fontId="3" fillId="2" borderId="33" xfId="0" applyNumberFormat="1" applyFont="1" applyFill="1" applyBorder="1"/>
    <xf numFmtId="2" fontId="3" fillId="2" borderId="38" xfId="0" applyNumberFormat="1" applyFont="1" applyFill="1" applyBorder="1" applyAlignment="1">
      <alignment horizontal="right" vertical="center"/>
    </xf>
    <xf numFmtId="166" fontId="3" fillId="2" borderId="33" xfId="0" applyNumberFormat="1" applyFont="1" applyFill="1" applyBorder="1"/>
    <xf numFmtId="1" fontId="3" fillId="0" borderId="11" xfId="0" applyNumberFormat="1" applyFont="1" applyFill="1" applyBorder="1"/>
    <xf numFmtId="165" fontId="3" fillId="0" borderId="11" xfId="0" applyNumberFormat="1" applyFont="1" applyFill="1" applyBorder="1"/>
    <xf numFmtId="165" fontId="3" fillId="0" borderId="33" xfId="0" applyNumberFormat="1" applyFont="1" applyFill="1" applyBorder="1"/>
    <xf numFmtId="165" fontId="3" fillId="0" borderId="38" xfId="0" applyNumberFormat="1" applyFont="1" applyFill="1" applyBorder="1"/>
    <xf numFmtId="165" fontId="24" fillId="2" borderId="39" xfId="0" applyNumberFormat="1" applyFont="1" applyFill="1" applyBorder="1"/>
    <xf numFmtId="1" fontId="3" fillId="2" borderId="11" xfId="0" applyNumberFormat="1" applyFont="1" applyFill="1" applyBorder="1" applyAlignment="1"/>
    <xf numFmtId="165" fontId="3" fillId="2" borderId="33" xfId="0" applyNumberFormat="1" applyFont="1" applyFill="1" applyBorder="1" applyAlignment="1"/>
    <xf numFmtId="166" fontId="3" fillId="2" borderId="33" xfId="0" applyNumberFormat="1" applyFont="1" applyFill="1" applyBorder="1" applyAlignment="1"/>
    <xf numFmtId="1" fontId="3" fillId="0" borderId="11" xfId="0" applyNumberFormat="1" applyFont="1" applyFill="1" applyBorder="1" applyAlignment="1"/>
    <xf numFmtId="165" fontId="3" fillId="0" borderId="11" xfId="0" applyNumberFormat="1" applyFont="1" applyFill="1" applyBorder="1" applyAlignment="1"/>
    <xf numFmtId="165" fontId="3" fillId="0" borderId="33" xfId="0" applyNumberFormat="1" applyFont="1" applyFill="1" applyBorder="1" applyAlignment="1"/>
    <xf numFmtId="165" fontId="3" fillId="0" borderId="38" xfId="0" applyNumberFormat="1" applyFont="1" applyFill="1" applyBorder="1" applyAlignment="1"/>
    <xf numFmtId="1" fontId="8" fillId="2" borderId="11" xfId="0" applyNumberFormat="1" applyFont="1" applyFill="1" applyBorder="1"/>
    <xf numFmtId="165" fontId="8" fillId="2" borderId="33" xfId="0" applyNumberFormat="1" applyFont="1" applyFill="1" applyBorder="1"/>
    <xf numFmtId="1" fontId="24" fillId="2" borderId="11" xfId="0" applyNumberFormat="1" applyFont="1" applyFill="1" applyBorder="1"/>
    <xf numFmtId="166" fontId="24" fillId="2" borderId="33" xfId="0" applyNumberFormat="1" applyFont="1" applyFill="1" applyBorder="1"/>
    <xf numFmtId="165" fontId="8" fillId="0" borderId="11" xfId="0" applyNumberFormat="1" applyFont="1" applyBorder="1"/>
    <xf numFmtId="165" fontId="8" fillId="0" borderId="33" xfId="0" applyNumberFormat="1" applyFont="1" applyBorder="1"/>
    <xf numFmtId="165" fontId="8" fillId="0" borderId="38" xfId="0" applyNumberFormat="1" applyFont="1" applyBorder="1"/>
    <xf numFmtId="2" fontId="24" fillId="2" borderId="40" xfId="0" applyNumberFormat="1" applyFont="1" applyFill="1" applyBorder="1" applyAlignment="1">
      <alignment horizontal="right" vertical="center"/>
    </xf>
    <xf numFmtId="1" fontId="8" fillId="2" borderId="3" xfId="0" applyNumberFormat="1" applyFont="1" applyFill="1" applyBorder="1"/>
    <xf numFmtId="165" fontId="24" fillId="2" borderId="3" xfId="0" applyNumberFormat="1" applyFont="1" applyFill="1" applyBorder="1"/>
    <xf numFmtId="165" fontId="8" fillId="2" borderId="4" xfId="0" applyNumberFormat="1" applyFont="1" applyFill="1" applyBorder="1"/>
    <xf numFmtId="2" fontId="3" fillId="2" borderId="40" xfId="0" applyNumberFormat="1" applyFont="1" applyFill="1" applyBorder="1" applyAlignment="1">
      <alignment horizontal="right" vertical="center"/>
    </xf>
    <xf numFmtId="1" fontId="24" fillId="2" borderId="3" xfId="0" applyNumberFormat="1" applyFont="1" applyFill="1" applyBorder="1"/>
    <xf numFmtId="166" fontId="24" fillId="2" borderId="4" xfId="0" applyNumberFormat="1" applyFont="1" applyFill="1" applyBorder="1"/>
    <xf numFmtId="165" fontId="8" fillId="0" borderId="3" xfId="0" applyNumberFormat="1" applyFont="1" applyBorder="1"/>
    <xf numFmtId="165" fontId="8" fillId="0" borderId="4" xfId="0" applyNumberFormat="1" applyFont="1" applyBorder="1"/>
    <xf numFmtId="165" fontId="8" fillId="0" borderId="40" xfId="0" applyNumberFormat="1" applyFont="1" applyBorder="1"/>
    <xf numFmtId="165" fontId="24" fillId="2" borderId="41" xfId="0" applyNumberFormat="1" applyFont="1" applyFill="1" applyBorder="1"/>
    <xf numFmtId="0" fontId="24" fillId="2" borderId="42" xfId="0" applyFont="1" applyFill="1" applyBorder="1"/>
    <xf numFmtId="0" fontId="24" fillId="2" borderId="44" xfId="0" applyFont="1" applyFill="1" applyBorder="1"/>
    <xf numFmtId="165" fontId="24" fillId="2" borderId="81" xfId="0" applyNumberFormat="1" applyFont="1" applyFill="1" applyBorder="1"/>
    <xf numFmtId="1" fontId="24" fillId="2" borderId="45" xfId="0" applyNumberFormat="1" applyFont="1" applyFill="1" applyBorder="1"/>
    <xf numFmtId="1" fontId="24" fillId="2" borderId="42" xfId="0" applyNumberFormat="1" applyFont="1" applyFill="1" applyBorder="1"/>
    <xf numFmtId="1" fontId="24" fillId="2" borderId="44" xfId="0" applyNumberFormat="1" applyFont="1" applyFill="1" applyBorder="1"/>
    <xf numFmtId="166" fontId="24" fillId="2" borderId="82" xfId="0" applyNumberFormat="1" applyFont="1" applyFill="1" applyBorder="1"/>
    <xf numFmtId="0" fontId="24" fillId="2" borderId="45" xfId="0" applyFont="1" applyFill="1" applyBorder="1"/>
    <xf numFmtId="1" fontId="24" fillId="2" borderId="51" xfId="0" applyNumberFormat="1" applyFont="1" applyFill="1" applyBorder="1"/>
    <xf numFmtId="1" fontId="8" fillId="0" borderId="0" xfId="0" applyNumberFormat="1" applyFont="1"/>
    <xf numFmtId="0" fontId="2" fillId="0" borderId="0" xfId="0" applyFont="1" applyFill="1" applyBorder="1" applyAlignment="1">
      <alignment horizontal="center" vertical="center" textRotation="90"/>
    </xf>
    <xf numFmtId="0" fontId="8" fillId="0" borderId="0" xfId="0" applyFont="1" applyBorder="1"/>
    <xf numFmtId="165" fontId="8" fillId="0" borderId="0" xfId="0" applyNumberFormat="1" applyFont="1" applyBorder="1"/>
    <xf numFmtId="0" fontId="1" fillId="0" borderId="0" xfId="0" applyFont="1" applyFill="1" applyBorder="1" applyAlignment="1">
      <alignment horizontal="center"/>
    </xf>
    <xf numFmtId="1" fontId="24" fillId="2" borderId="0" xfId="0" applyNumberFormat="1" applyFont="1" applyFill="1" applyBorder="1"/>
    <xf numFmtId="1" fontId="8" fillId="0" borderId="0" xfId="0" applyNumberFormat="1" applyFont="1" applyBorder="1"/>
    <xf numFmtId="165" fontId="8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Alignment="1">
      <alignment horizontal="right"/>
    </xf>
    <xf numFmtId="165" fontId="12" fillId="2" borderId="50" xfId="0" applyNumberFormat="1" applyFont="1" applyFill="1" applyBorder="1" applyAlignment="1">
      <alignment horizontal="right"/>
    </xf>
    <xf numFmtId="165" fontId="12" fillId="2" borderId="37" xfId="0" applyNumberFormat="1" applyFont="1" applyFill="1" applyBorder="1" applyAlignment="1">
      <alignment horizontal="right"/>
    </xf>
    <xf numFmtId="165" fontId="12" fillId="2" borderId="87" xfId="0" applyNumberFormat="1" applyFont="1" applyFill="1" applyBorder="1" applyAlignment="1">
      <alignment horizontal="right"/>
    </xf>
    <xf numFmtId="165" fontId="8" fillId="2" borderId="37" xfId="0" applyNumberFormat="1" applyFont="1" applyFill="1" applyBorder="1" applyAlignment="1">
      <alignment horizontal="right" vertical="center"/>
    </xf>
    <xf numFmtId="165" fontId="8" fillId="2" borderId="87" xfId="0" applyNumberFormat="1" applyFont="1" applyFill="1" applyBorder="1" applyAlignment="1">
      <alignment horizontal="right" vertical="center"/>
    </xf>
    <xf numFmtId="165" fontId="8" fillId="2" borderId="41" xfId="0" applyNumberFormat="1" applyFont="1" applyFill="1" applyBorder="1" applyAlignment="1">
      <alignment horizontal="right" vertical="center"/>
    </xf>
    <xf numFmtId="1" fontId="32" fillId="2" borderId="36" xfId="0" applyNumberFormat="1" applyFont="1" applyFill="1" applyBorder="1"/>
    <xf numFmtId="1" fontId="32" fillId="2" borderId="8" xfId="0" applyNumberFormat="1" applyFont="1" applyFill="1" applyBorder="1"/>
    <xf numFmtId="1" fontId="12" fillId="2" borderId="8" xfId="0" applyNumberFormat="1" applyFont="1" applyFill="1" applyBorder="1" applyAlignment="1">
      <alignment horizontal="right" vertical="center"/>
    </xf>
    <xf numFmtId="1" fontId="12" fillId="2" borderId="37" xfId="0" applyNumberFormat="1" applyFont="1" applyFill="1" applyBorder="1" applyAlignment="1">
      <alignment horizontal="right" vertical="center"/>
    </xf>
    <xf numFmtId="165" fontId="32" fillId="2" borderId="39" xfId="0" applyNumberFormat="1" applyFont="1" applyFill="1" applyBorder="1" applyAlignment="1">
      <alignment shrinkToFit="1"/>
    </xf>
    <xf numFmtId="165" fontId="12" fillId="2" borderId="39" xfId="0" applyNumberFormat="1" applyFont="1" applyFill="1" applyBorder="1" applyAlignment="1">
      <alignment horizontal="right" vertical="center"/>
    </xf>
    <xf numFmtId="1" fontId="12" fillId="2" borderId="39" xfId="0" applyNumberFormat="1" applyFont="1" applyFill="1" applyBorder="1" applyAlignment="1">
      <alignment horizontal="right" vertical="center"/>
    </xf>
    <xf numFmtId="2" fontId="13" fillId="2" borderId="44" xfId="0" applyNumberFormat="1" applyFont="1" applyFill="1" applyBorder="1" applyAlignment="1">
      <alignment vertical="center" shrinkToFit="1"/>
    </xf>
    <xf numFmtId="2" fontId="32" fillId="2" borderId="41" xfId="0" applyNumberFormat="1" applyFont="1" applyFill="1" applyBorder="1" applyAlignment="1">
      <alignment horizontal="right" vertical="center"/>
    </xf>
    <xf numFmtId="1" fontId="8" fillId="2" borderId="89" xfId="0" applyNumberFormat="1" applyFont="1" applyFill="1" applyBorder="1" applyAlignment="1">
      <alignment horizontal="right" vertical="center"/>
    </xf>
    <xf numFmtId="165" fontId="24" fillId="2" borderId="60" xfId="0" applyNumberFormat="1" applyFont="1" applyFill="1" applyBorder="1" applyAlignment="1">
      <alignment horizontal="right"/>
    </xf>
    <xf numFmtId="165" fontId="8" fillId="2" borderId="39" xfId="0" applyNumberFormat="1" applyFont="1" applyFill="1" applyBorder="1" applyAlignment="1">
      <alignment horizontal="right" vertical="center"/>
    </xf>
    <xf numFmtId="1" fontId="8" fillId="2" borderId="37" xfId="0" applyNumberFormat="1" applyFont="1" applyFill="1" applyBorder="1" applyAlignment="1">
      <alignment horizontal="right" vertical="center"/>
    </xf>
    <xf numFmtId="2" fontId="24" fillId="2" borderId="39" xfId="0" applyNumberFormat="1" applyFont="1" applyFill="1" applyBorder="1" applyAlignment="1">
      <alignment horizontal="right" vertical="center"/>
    </xf>
    <xf numFmtId="1" fontId="8" fillId="2" borderId="6" xfId="0" applyNumberFormat="1" applyFont="1" applyFill="1" applyBorder="1" applyAlignment="1">
      <alignment horizontal="right" vertical="center"/>
    </xf>
    <xf numFmtId="1" fontId="8" fillId="2" borderId="39" xfId="0" applyNumberFormat="1" applyFont="1" applyFill="1" applyBorder="1" applyAlignment="1">
      <alignment horizontal="right" vertical="center"/>
    </xf>
    <xf numFmtId="1" fontId="8" fillId="2" borderId="41" xfId="0" applyNumberFormat="1" applyFont="1" applyFill="1" applyBorder="1" applyAlignment="1">
      <alignment horizontal="right" vertical="center"/>
    </xf>
    <xf numFmtId="0" fontId="0" fillId="2" borderId="40" xfId="0" applyFont="1" applyFill="1" applyBorder="1"/>
    <xf numFmtId="0" fontId="0" fillId="2" borderId="3" xfId="0" applyFont="1" applyFill="1" applyBorder="1"/>
    <xf numFmtId="0" fontId="0" fillId="2" borderId="41" xfId="0" applyFont="1" applyFill="1" applyBorder="1"/>
    <xf numFmtId="166" fontId="8" fillId="2" borderId="52" xfId="0" applyNumberFormat="1" applyFont="1" applyFill="1" applyBorder="1" applyAlignment="1">
      <alignment horizontal="right" vertical="center"/>
    </xf>
    <xf numFmtId="166" fontId="8" fillId="2" borderId="13" xfId="0" applyNumberFormat="1" applyFont="1" applyFill="1" applyBorder="1" applyAlignment="1">
      <alignment horizontal="right" vertical="center"/>
    </xf>
    <xf numFmtId="166" fontId="8" fillId="2" borderId="87" xfId="0" applyNumberFormat="1" applyFont="1" applyFill="1" applyBorder="1" applyAlignment="1">
      <alignment horizontal="right" vertical="center"/>
    </xf>
    <xf numFmtId="1" fontId="24" fillId="2" borderId="37" xfId="0" applyNumberFormat="1" applyFont="1" applyFill="1" applyBorder="1" applyAlignment="1">
      <alignment horizontal="right" vertical="center"/>
    </xf>
    <xf numFmtId="166" fontId="24" fillId="2" borderId="39" xfId="0" applyNumberFormat="1" applyFont="1" applyFill="1" applyBorder="1" applyAlignment="1">
      <alignment horizontal="right" vertical="center"/>
    </xf>
    <xf numFmtId="2" fontId="32" fillId="2" borderId="52" xfId="0" applyNumberFormat="1" applyFont="1" applyFill="1" applyBorder="1" applyAlignment="1">
      <alignment horizontal="right" vertical="center"/>
    </xf>
    <xf numFmtId="2" fontId="32" fillId="2" borderId="13" xfId="0" applyNumberFormat="1" applyFont="1" applyFill="1" applyBorder="1" applyAlignment="1">
      <alignment horizontal="right" vertical="center"/>
    </xf>
    <xf numFmtId="2" fontId="32" fillId="2" borderId="87" xfId="0" applyNumberFormat="1" applyFont="1" applyFill="1" applyBorder="1" applyAlignment="1">
      <alignment horizontal="right" vertical="center"/>
    </xf>
    <xf numFmtId="2" fontId="24" fillId="2" borderId="91" xfId="0" applyNumberFormat="1" applyFont="1" applyFill="1" applyBorder="1" applyAlignment="1">
      <alignment shrinkToFit="1"/>
    </xf>
    <xf numFmtId="165" fontId="24" fillId="2" borderId="91" xfId="0" applyNumberFormat="1" applyFont="1" applyFill="1" applyBorder="1" applyAlignment="1">
      <alignment shrinkToFit="1"/>
    </xf>
    <xf numFmtId="165" fontId="24" fillId="2" borderId="39" xfId="0" applyNumberFormat="1" applyFont="1" applyFill="1" applyBorder="1" applyAlignment="1">
      <alignment horizontal="right" vertical="center"/>
    </xf>
    <xf numFmtId="165" fontId="24" fillId="2" borderId="41" xfId="0" applyNumberFormat="1" applyFont="1" applyFill="1" applyBorder="1" applyAlignment="1">
      <alignment horizontal="right" vertical="center"/>
    </xf>
    <xf numFmtId="166" fontId="8" fillId="2" borderId="39" xfId="0" applyNumberFormat="1" applyFont="1" applyFill="1" applyBorder="1" applyAlignment="1">
      <alignment horizontal="right" vertical="center"/>
    </xf>
    <xf numFmtId="165" fontId="11" fillId="2" borderId="39" xfId="0" applyNumberFormat="1" applyFont="1" applyFill="1" applyBorder="1" applyAlignment="1">
      <alignment horizontal="right" vertical="center"/>
    </xf>
    <xf numFmtId="166" fontId="8" fillId="2" borderId="41" xfId="0" applyNumberFormat="1" applyFont="1" applyFill="1" applyBorder="1" applyAlignment="1">
      <alignment horizontal="right" vertical="center"/>
    </xf>
    <xf numFmtId="1" fontId="31" fillId="2" borderId="20" xfId="0" applyNumberFormat="1" applyFont="1" applyFill="1" applyBorder="1" applyAlignment="1">
      <alignment horizontal="center" shrinkToFit="1"/>
    </xf>
    <xf numFmtId="1" fontId="12" fillId="2" borderId="36" xfId="0" applyNumberFormat="1" applyFont="1" applyFill="1" applyBorder="1" applyAlignment="1">
      <alignment horizontal="right" vertical="center"/>
    </xf>
    <xf numFmtId="165" fontId="13" fillId="2" borderId="39" xfId="0" applyNumberFormat="1" applyFont="1" applyFill="1" applyBorder="1" applyAlignment="1">
      <alignment shrinkToFit="1"/>
    </xf>
    <xf numFmtId="165" fontId="27" fillId="2" borderId="39" xfId="0" applyNumberFormat="1" applyFont="1" applyFill="1" applyBorder="1" applyAlignment="1">
      <alignment shrinkToFit="1"/>
    </xf>
    <xf numFmtId="164" fontId="11" fillId="2" borderId="44" xfId="0" applyNumberFormat="1" applyFont="1" applyFill="1" applyBorder="1" applyAlignment="1">
      <alignment vertical="center" shrinkToFit="1"/>
    </xf>
    <xf numFmtId="2" fontId="8" fillId="2" borderId="39" xfId="0" applyNumberFormat="1" applyFont="1" applyFill="1" applyBorder="1" applyAlignment="1">
      <alignment horizontal="right" vertical="center"/>
    </xf>
    <xf numFmtId="165" fontId="24" fillId="2" borderId="39" xfId="0" applyNumberFormat="1" applyFont="1" applyFill="1" applyBorder="1" applyAlignment="1">
      <alignment shrinkToFit="1"/>
    </xf>
    <xf numFmtId="165" fontId="25" fillId="2" borderId="41" xfId="0" applyNumberFormat="1" applyFont="1" applyFill="1" applyBorder="1" applyAlignment="1">
      <alignment shrinkToFit="1"/>
    </xf>
    <xf numFmtId="1" fontId="8" fillId="2" borderId="0" xfId="0" applyNumberFormat="1" applyFont="1" applyFill="1" applyBorder="1"/>
    <xf numFmtId="1" fontId="11" fillId="2" borderId="0" xfId="0" applyNumberFormat="1" applyFont="1" applyFill="1" applyBorder="1"/>
    <xf numFmtId="1" fontId="25" fillId="2" borderId="0" xfId="0" applyNumberFormat="1" applyFont="1" applyFill="1" applyBorder="1" applyAlignment="1">
      <alignment horizontal="left" wrapText="1"/>
    </xf>
    <xf numFmtId="2" fontId="24" fillId="2" borderId="46" xfId="0" applyNumberFormat="1" applyFont="1" applyFill="1" applyBorder="1" applyAlignment="1">
      <alignment horizontal="center" shrinkToFit="1"/>
    </xf>
    <xf numFmtId="2" fontId="8" fillId="2" borderId="0" xfId="0" applyNumberFormat="1" applyFont="1" applyFill="1" applyAlignment="1"/>
    <xf numFmtId="2" fontId="24" fillId="2" borderId="0" xfId="0" applyNumberFormat="1" applyFont="1" applyFill="1" applyAlignment="1"/>
    <xf numFmtId="1" fontId="30" fillId="2" borderId="93" xfId="0" applyNumberFormat="1" applyFont="1" applyFill="1" applyBorder="1" applyAlignment="1">
      <alignment horizontal="center" shrinkToFit="1"/>
    </xf>
    <xf numFmtId="165" fontId="13" fillId="2" borderId="11" xfId="0" applyNumberFormat="1" applyFont="1" applyFill="1" applyBorder="1" applyAlignment="1">
      <alignment horizontal="center" vertical="center" textRotation="90" wrapText="1" shrinkToFit="1"/>
    </xf>
    <xf numFmtId="1" fontId="12" fillId="2" borderId="11" xfId="0" applyNumberFormat="1" applyFont="1" applyFill="1" applyBorder="1" applyAlignment="1">
      <alignment horizontal="center" vertical="center" shrinkToFit="1"/>
    </xf>
    <xf numFmtId="2" fontId="32" fillId="2" borderId="22" xfId="0" applyNumberFormat="1" applyFont="1" applyFill="1" applyBorder="1" applyAlignment="1">
      <alignment vertical="center" shrinkToFit="1"/>
    </xf>
    <xf numFmtId="2" fontId="24" fillId="2" borderId="46" xfId="0" applyNumberFormat="1" applyFont="1" applyFill="1" applyBorder="1" applyAlignment="1">
      <alignment horizontal="center" vertical="center" shrinkToFit="1"/>
    </xf>
    <xf numFmtId="2" fontId="24" fillId="2" borderId="0" xfId="0" applyNumberFormat="1" applyFont="1" applyFill="1"/>
    <xf numFmtId="165" fontId="27" fillId="2" borderId="45" xfId="0" applyNumberFormat="1" applyFont="1" applyFill="1" applyBorder="1" applyAlignment="1">
      <alignment horizontal="left" vertical="center" wrapText="1" shrinkToFit="1"/>
    </xf>
    <xf numFmtId="165" fontId="30" fillId="2" borderId="56" xfId="0" applyNumberFormat="1" applyFont="1" applyFill="1" applyBorder="1" applyAlignment="1">
      <alignment horizontal="center" shrinkToFit="1"/>
    </xf>
    <xf numFmtId="165" fontId="38" fillId="2" borderId="36" xfId="0" applyNumberFormat="1" applyFont="1" applyFill="1" applyBorder="1" applyAlignment="1">
      <alignment shrinkToFit="1"/>
    </xf>
    <xf numFmtId="165" fontId="38" fillId="2" borderId="8" xfId="0" applyNumberFormat="1" applyFont="1" applyFill="1" applyBorder="1" applyAlignment="1">
      <alignment shrinkToFit="1"/>
    </xf>
    <xf numFmtId="165" fontId="38" fillId="2" borderId="37" xfId="0" applyNumberFormat="1" applyFont="1" applyFill="1" applyBorder="1" applyAlignment="1">
      <alignment shrinkToFit="1"/>
    </xf>
    <xf numFmtId="165" fontId="38" fillId="2" borderId="52" xfId="0" applyNumberFormat="1" applyFont="1" applyFill="1" applyBorder="1" applyAlignment="1">
      <alignment shrinkToFit="1"/>
    </xf>
    <xf numFmtId="165" fontId="38" fillId="2" borderId="13" xfId="0" applyNumberFormat="1" applyFont="1" applyFill="1" applyBorder="1" applyAlignment="1">
      <alignment shrinkToFit="1"/>
    </xf>
    <xf numFmtId="165" fontId="38" fillId="2" borderId="87" xfId="0" applyNumberFormat="1" applyFont="1" applyFill="1" applyBorder="1" applyAlignment="1">
      <alignment shrinkToFit="1"/>
    </xf>
    <xf numFmtId="164" fontId="24" fillId="2" borderId="36" xfId="0" applyNumberFormat="1" applyFont="1" applyFill="1" applyBorder="1" applyAlignment="1"/>
    <xf numFmtId="164" fontId="24" fillId="2" borderId="8" xfId="0" applyNumberFormat="1" applyFont="1" applyFill="1" applyBorder="1" applyAlignment="1"/>
    <xf numFmtId="164" fontId="24" fillId="2" borderId="8" xfId="0" applyNumberFormat="1" applyFont="1" applyFill="1" applyBorder="1" applyAlignment="1">
      <alignment horizontal="right"/>
    </xf>
    <xf numFmtId="164" fontId="24" fillId="2" borderId="37" xfId="0" applyNumberFormat="1" applyFont="1" applyFill="1" applyBorder="1" applyAlignment="1">
      <alignment horizontal="right"/>
    </xf>
    <xf numFmtId="165" fontId="24" fillId="2" borderId="38" xfId="0" applyNumberFormat="1" applyFont="1" applyFill="1" applyBorder="1" applyAlignment="1">
      <alignment horizontal="right"/>
    </xf>
    <xf numFmtId="165" fontId="24" fillId="2" borderId="11" xfId="0" applyNumberFormat="1" applyFont="1" applyFill="1" applyBorder="1" applyAlignment="1">
      <alignment horizontal="right"/>
    </xf>
    <xf numFmtId="165" fontId="24" fillId="2" borderId="39" xfId="0" applyNumberFormat="1" applyFont="1" applyFill="1" applyBorder="1" applyAlignment="1">
      <alignment horizontal="right"/>
    </xf>
    <xf numFmtId="164" fontId="8" fillId="2" borderId="62" xfId="0" applyNumberFormat="1" applyFont="1" applyFill="1" applyBorder="1" applyAlignment="1">
      <alignment horizontal="right" vertical="center"/>
    </xf>
    <xf numFmtId="164" fontId="8" fillId="2" borderId="17" xfId="0" applyNumberFormat="1" applyFont="1" applyFill="1" applyBorder="1" applyAlignment="1">
      <alignment horizontal="right" vertical="center"/>
    </xf>
    <xf numFmtId="1" fontId="8" fillId="2" borderId="92" xfId="0" applyNumberFormat="1" applyFont="1" applyFill="1" applyBorder="1" applyAlignment="1">
      <alignment horizontal="center" vertical="center" shrinkToFit="1"/>
    </xf>
    <xf numFmtId="165" fontId="30" fillId="2" borderId="68" xfId="0" applyNumberFormat="1" applyFont="1" applyFill="1" applyBorder="1" applyAlignment="1">
      <alignment horizontal="center" shrinkToFit="1"/>
    </xf>
    <xf numFmtId="1" fontId="13" fillId="2" borderId="49" xfId="0" applyNumberFormat="1" applyFont="1" applyFill="1" applyBorder="1" applyAlignment="1">
      <alignment vertical="center" textRotation="90" wrapText="1" shrinkToFit="1"/>
    </xf>
    <xf numFmtId="1" fontId="13" fillId="2" borderId="17" xfId="0" applyNumberFormat="1" applyFont="1" applyFill="1" applyBorder="1" applyAlignment="1">
      <alignment vertical="center" textRotation="90" wrapText="1" shrinkToFit="1"/>
    </xf>
    <xf numFmtId="1" fontId="12" fillId="2" borderId="3" xfId="0" applyNumberFormat="1" applyFont="1" applyFill="1" applyBorder="1" applyAlignment="1">
      <alignment horizontal="center" vertical="center" shrinkToFit="1"/>
    </xf>
    <xf numFmtId="164" fontId="24" fillId="2" borderId="36" xfId="0" applyNumberFormat="1" applyFont="1" applyFill="1" applyBorder="1"/>
    <xf numFmtId="164" fontId="24" fillId="2" borderId="8" xfId="0" applyNumberFormat="1" applyFont="1" applyFill="1" applyBorder="1"/>
    <xf numFmtId="165" fontId="39" fillId="2" borderId="0" xfId="0" applyNumberFormat="1" applyFont="1" applyFill="1"/>
    <xf numFmtId="164" fontId="8" fillId="2" borderId="89" xfId="0" applyNumberFormat="1" applyFont="1" applyFill="1" applyBorder="1" applyAlignment="1">
      <alignment horizontal="right" vertical="center"/>
    </xf>
    <xf numFmtId="2" fontId="24" fillId="2" borderId="38" xfId="0" applyNumberFormat="1" applyFont="1" applyFill="1" applyBorder="1" applyAlignment="1">
      <alignment horizontal="right"/>
    </xf>
    <xf numFmtId="2" fontId="24" fillId="2" borderId="11" xfId="0" applyNumberFormat="1" applyFont="1" applyFill="1" applyBorder="1" applyAlignment="1">
      <alignment horizontal="right"/>
    </xf>
    <xf numFmtId="2" fontId="24" fillId="2" borderId="39" xfId="0" applyNumberFormat="1" applyFont="1" applyFill="1" applyBorder="1" applyAlignment="1">
      <alignment horizontal="right"/>
    </xf>
    <xf numFmtId="2" fontId="8" fillId="2" borderId="62" xfId="0" applyNumberFormat="1" applyFont="1" applyFill="1" applyBorder="1" applyAlignment="1">
      <alignment horizontal="right" vertical="center"/>
    </xf>
    <xf numFmtId="2" fontId="8" fillId="2" borderId="17" xfId="0" applyNumberFormat="1" applyFont="1" applyFill="1" applyBorder="1" applyAlignment="1">
      <alignment horizontal="right" vertical="center"/>
    </xf>
    <xf numFmtId="2" fontId="8" fillId="2" borderId="89" xfId="0" applyNumberFormat="1" applyFont="1" applyFill="1" applyBorder="1" applyAlignment="1">
      <alignment horizontal="right" vertical="center"/>
    </xf>
    <xf numFmtId="164" fontId="24" fillId="2" borderId="37" xfId="0" applyNumberFormat="1" applyFont="1" applyFill="1" applyBorder="1"/>
    <xf numFmtId="2" fontId="1" fillId="2" borderId="20" xfId="0" applyNumberFormat="1" applyFont="1" applyFill="1" applyBorder="1"/>
    <xf numFmtId="2" fontId="1" fillId="2" borderId="2" xfId="0" applyNumberFormat="1" applyFont="1" applyFill="1" applyBorder="1"/>
    <xf numFmtId="2" fontId="1" fillId="2" borderId="4" xfId="0" applyNumberFormat="1" applyFont="1" applyFill="1" applyBorder="1"/>
    <xf numFmtId="2" fontId="1" fillId="2" borderId="16" xfId="0" applyNumberFormat="1" applyFont="1" applyFill="1" applyBorder="1"/>
    <xf numFmtId="2" fontId="1" fillId="2" borderId="56" xfId="0" applyNumberFormat="1" applyFont="1" applyFill="1" applyBorder="1"/>
    <xf numFmtId="2" fontId="1" fillId="2" borderId="90" xfId="0" applyNumberFormat="1" applyFont="1" applyFill="1" applyBorder="1"/>
    <xf numFmtId="2" fontId="1" fillId="2" borderId="54" xfId="0" applyNumberFormat="1" applyFont="1" applyFill="1" applyBorder="1"/>
    <xf numFmtId="2" fontId="1" fillId="2" borderId="94" xfId="0" applyNumberFormat="1" applyFont="1" applyFill="1" applyBorder="1"/>
    <xf numFmtId="2" fontId="1" fillId="2" borderId="37" xfId="0" applyNumberFormat="1" applyFont="1" applyFill="1" applyBorder="1"/>
    <xf numFmtId="2" fontId="1" fillId="2" borderId="41" xfId="0" applyNumberFormat="1" applyFont="1" applyFill="1" applyBorder="1"/>
    <xf numFmtId="2" fontId="1" fillId="2" borderId="62" xfId="0" applyNumberFormat="1" applyFont="1" applyFill="1" applyBorder="1"/>
    <xf numFmtId="2" fontId="1" fillId="2" borderId="89" xfId="0" applyNumberFormat="1" applyFont="1" applyFill="1" applyBorder="1"/>
    <xf numFmtId="2" fontId="1" fillId="2" borderId="52" xfId="0" applyNumberFormat="1" applyFont="1" applyFill="1" applyBorder="1"/>
    <xf numFmtId="2" fontId="1" fillId="2" borderId="87" xfId="0" applyNumberFormat="1" applyFont="1" applyFill="1" applyBorder="1"/>
    <xf numFmtId="0" fontId="3" fillId="2" borderId="5" xfId="0" applyFont="1" applyFill="1" applyBorder="1" applyAlignment="1">
      <alignment vertical="center"/>
    </xf>
    <xf numFmtId="0" fontId="41" fillId="0" borderId="95" xfId="0" applyFont="1" applyBorder="1" applyAlignment="1">
      <alignment horizontal="center" vertical="center" wrapText="1"/>
    </xf>
    <xf numFmtId="0" fontId="42" fillId="0" borderId="96" xfId="0" applyFont="1" applyBorder="1" applyAlignment="1">
      <alignment horizontal="center" vertical="center" wrapText="1"/>
    </xf>
    <xf numFmtId="0" fontId="41" fillId="0" borderId="97" xfId="0" applyFont="1" applyBorder="1" applyAlignment="1">
      <alignment horizontal="center" vertical="center" wrapText="1"/>
    </xf>
    <xf numFmtId="0" fontId="41" fillId="0" borderId="98" xfId="0" applyFont="1" applyBorder="1" applyAlignment="1">
      <alignment horizontal="center" vertical="center" wrapText="1"/>
    </xf>
    <xf numFmtId="0" fontId="26" fillId="0" borderId="0" xfId="0" applyFont="1"/>
    <xf numFmtId="1" fontId="1" fillId="2" borderId="0" xfId="0" applyNumberFormat="1" applyFont="1" applyFill="1" applyBorder="1"/>
    <xf numFmtId="1" fontId="3" fillId="2" borderId="11" xfId="0" applyNumberFormat="1" applyFont="1" applyFill="1" applyBorder="1" applyAlignment="1">
      <alignment horizontal="center"/>
    </xf>
    <xf numFmtId="1" fontId="3" fillId="2" borderId="13" xfId="0" applyNumberFormat="1" applyFont="1" applyFill="1" applyBorder="1" applyAlignment="1">
      <alignment horizontal="center"/>
    </xf>
    <xf numFmtId="1" fontId="6" fillId="2" borderId="13" xfId="0" applyNumberFormat="1" applyFont="1" applyFill="1" applyBorder="1" applyAlignment="1">
      <alignment horizontal="center"/>
    </xf>
    <xf numFmtId="1" fontId="37" fillId="2" borderId="8" xfId="0" applyNumberFormat="1" applyFont="1" applyFill="1" applyBorder="1" applyAlignment="1">
      <alignment vertical="center"/>
    </xf>
    <xf numFmtId="0" fontId="44" fillId="2" borderId="0" xfId="0" applyFont="1" applyFill="1"/>
    <xf numFmtId="1" fontId="37" fillId="2" borderId="3" xfId="0" applyNumberFormat="1" applyFont="1" applyFill="1" applyBorder="1" applyAlignment="1">
      <alignment vertical="center"/>
    </xf>
    <xf numFmtId="1" fontId="1" fillId="2" borderId="17" xfId="0" applyNumberFormat="1" applyFont="1" applyFill="1" applyBorder="1" applyAlignment="1">
      <alignment vertical="center"/>
    </xf>
    <xf numFmtId="1" fontId="9" fillId="2" borderId="17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vertical="center"/>
    </xf>
    <xf numFmtId="1" fontId="1" fillId="2" borderId="13" xfId="0" applyNumberFormat="1" applyFont="1" applyFill="1" applyBorder="1" applyAlignment="1">
      <alignment vertical="center"/>
    </xf>
    <xf numFmtId="1" fontId="9" fillId="2" borderId="13" xfId="0" applyNumberFormat="1" applyFont="1" applyFill="1" applyBorder="1" applyAlignment="1">
      <alignment horizontal="center"/>
    </xf>
    <xf numFmtId="1" fontId="47" fillId="2" borderId="11" xfId="0" applyNumberFormat="1" applyFont="1" applyFill="1" applyBorder="1" applyAlignment="1">
      <alignment vertical="center"/>
    </xf>
    <xf numFmtId="0" fontId="48" fillId="2" borderId="0" xfId="0" applyFont="1" applyFill="1"/>
    <xf numFmtId="1" fontId="49" fillId="2" borderId="13" xfId="0" applyNumberFormat="1" applyFont="1" applyFill="1" applyBorder="1" applyAlignment="1">
      <alignment horizontal="center" vertical="center" wrapText="1"/>
    </xf>
    <xf numFmtId="1" fontId="49" fillId="2" borderId="31" xfId="0" applyNumberFormat="1" applyFont="1" applyFill="1" applyBorder="1" applyAlignment="1">
      <alignment horizontal="center" vertical="center" wrapText="1"/>
    </xf>
    <xf numFmtId="1" fontId="49" fillId="2" borderId="17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1" fontId="49" fillId="2" borderId="8" xfId="0" applyNumberFormat="1" applyFont="1" applyFill="1" applyBorder="1" applyAlignment="1">
      <alignment horizontal="center"/>
    </xf>
    <xf numFmtId="1" fontId="49" fillId="2" borderId="3" xfId="0" applyNumberFormat="1" applyFont="1" applyFill="1" applyBorder="1" applyAlignment="1">
      <alignment horizontal="center"/>
    </xf>
    <xf numFmtId="0" fontId="35" fillId="2" borderId="0" xfId="0" applyFont="1" applyFill="1"/>
    <xf numFmtId="1" fontId="32" fillId="2" borderId="37" xfId="0" applyNumberFormat="1" applyFont="1" applyFill="1" applyBorder="1"/>
    <xf numFmtId="165" fontId="36" fillId="2" borderId="38" xfId="0" applyNumberFormat="1" applyFont="1" applyFill="1" applyBorder="1"/>
    <xf numFmtId="165" fontId="36" fillId="2" borderId="11" xfId="0" applyNumberFormat="1" applyFont="1" applyFill="1" applyBorder="1"/>
    <xf numFmtId="165" fontId="36" fillId="2" borderId="39" xfId="0" applyNumberFormat="1" applyFont="1" applyFill="1" applyBorder="1"/>
    <xf numFmtId="1" fontId="32" fillId="2" borderId="39" xfId="0" applyNumberFormat="1" applyFont="1" applyFill="1" applyBorder="1" applyAlignment="1">
      <alignment horizontal="right" vertical="center"/>
    </xf>
    <xf numFmtId="2" fontId="32" fillId="2" borderId="46" xfId="0" applyNumberFormat="1" applyFont="1" applyFill="1" applyBorder="1" applyAlignment="1">
      <alignment horizontal="center" shrinkToFit="1"/>
    </xf>
    <xf numFmtId="1" fontId="32" fillId="2" borderId="52" xfId="0" applyNumberFormat="1" applyFont="1" applyFill="1" applyBorder="1" applyAlignment="1"/>
    <xf numFmtId="1" fontId="32" fillId="2" borderId="13" xfId="0" applyNumberFormat="1" applyFont="1" applyFill="1" applyBorder="1" applyAlignment="1"/>
    <xf numFmtId="1" fontId="32" fillId="2" borderId="87" xfId="0" applyNumberFormat="1" applyFont="1" applyFill="1" applyBorder="1" applyAlignment="1">
      <alignment horizontal="right"/>
    </xf>
    <xf numFmtId="2" fontId="12" fillId="2" borderId="0" xfId="0" applyNumberFormat="1" applyFont="1" applyFill="1" applyAlignment="1"/>
    <xf numFmtId="2" fontId="32" fillId="2" borderId="0" xfId="0" applyNumberFormat="1" applyFont="1" applyFill="1" applyAlignment="1"/>
    <xf numFmtId="2" fontId="13" fillId="2" borderId="44" xfId="0" applyNumberFormat="1" applyFont="1" applyFill="1" applyBorder="1" applyAlignment="1">
      <alignment shrinkToFit="1"/>
    </xf>
    <xf numFmtId="2" fontId="32" fillId="2" borderId="22" xfId="0" applyNumberFormat="1" applyFont="1" applyFill="1" applyBorder="1" applyAlignment="1">
      <alignment shrinkToFit="1"/>
    </xf>
    <xf numFmtId="2" fontId="32" fillId="2" borderId="36" xfId="0" applyNumberFormat="1" applyFont="1" applyFill="1" applyBorder="1"/>
    <xf numFmtId="2" fontId="32" fillId="2" borderId="8" xfId="0" applyNumberFormat="1" applyFont="1" applyFill="1" applyBorder="1"/>
    <xf numFmtId="2" fontId="32" fillId="2" borderId="37" xfId="0" applyNumberFormat="1" applyFont="1" applyFill="1" applyBorder="1"/>
    <xf numFmtId="1" fontId="32" fillId="2" borderId="52" xfId="0" applyNumberFormat="1" applyFont="1" applyFill="1" applyBorder="1"/>
    <xf numFmtId="1" fontId="32" fillId="2" borderId="13" xfId="0" applyNumberFormat="1" applyFont="1" applyFill="1" applyBorder="1"/>
    <xf numFmtId="1" fontId="32" fillId="2" borderId="87" xfId="0" applyNumberFormat="1" applyFont="1" applyFill="1" applyBorder="1"/>
    <xf numFmtId="2" fontId="12" fillId="2" borderId="0" xfId="0" applyNumberFormat="1" applyFont="1" applyFill="1"/>
    <xf numFmtId="2" fontId="32" fillId="2" borderId="44" xfId="0" applyNumberFormat="1" applyFont="1" applyFill="1" applyBorder="1" applyAlignment="1">
      <alignment vertical="center" shrinkToFit="1"/>
    </xf>
    <xf numFmtId="2" fontId="32" fillId="2" borderId="44" xfId="0" applyNumberFormat="1" applyFont="1" applyFill="1" applyBorder="1" applyAlignment="1">
      <alignment shrinkToFit="1"/>
    </xf>
    <xf numFmtId="0" fontId="20" fillId="2" borderId="0" xfId="0" applyFont="1" applyFill="1"/>
    <xf numFmtId="2" fontId="50" fillId="2" borderId="8" xfId="0" applyNumberFormat="1" applyFont="1" applyFill="1" applyBorder="1"/>
    <xf numFmtId="2" fontId="50" fillId="2" borderId="37" xfId="0" applyNumberFormat="1" applyFont="1" applyFill="1" applyBorder="1"/>
    <xf numFmtId="2" fontId="50" fillId="2" borderId="3" xfId="0" applyNumberFormat="1" applyFont="1" applyFill="1" applyBorder="1"/>
    <xf numFmtId="2" fontId="50" fillId="2" borderId="41" xfId="0" applyNumberFormat="1" applyFont="1" applyFill="1" applyBorder="1"/>
    <xf numFmtId="2" fontId="26" fillId="2" borderId="17" xfId="0" applyNumberFormat="1" applyFont="1" applyFill="1" applyBorder="1"/>
    <xf numFmtId="2" fontId="26" fillId="2" borderId="11" xfId="0" applyNumberFormat="1" applyFont="1" applyFill="1" applyBorder="1"/>
    <xf numFmtId="2" fontId="26" fillId="2" borderId="13" xfId="0" applyNumberFormat="1" applyFont="1" applyFill="1" applyBorder="1"/>
    <xf numFmtId="2" fontId="50" fillId="2" borderId="11" xfId="0" applyNumberFormat="1" applyFont="1" applyFill="1" applyBorder="1"/>
    <xf numFmtId="2" fontId="8" fillId="2" borderId="11" xfId="0" applyNumberFormat="1" applyFont="1" applyFill="1" applyBorder="1"/>
    <xf numFmtId="0" fontId="51" fillId="2" borderId="0" xfId="0" applyFont="1" applyFill="1"/>
    <xf numFmtId="0" fontId="51" fillId="2" borderId="0" xfId="0" applyFont="1" applyFill="1" applyAlignment="1">
      <alignment horizontal="left" wrapText="1"/>
    </xf>
    <xf numFmtId="0" fontId="52" fillId="2" borderId="0" xfId="0" applyFont="1" applyFill="1" applyAlignment="1">
      <alignment horizontal="center" vertical="center"/>
    </xf>
    <xf numFmtId="1" fontId="53" fillId="2" borderId="0" xfId="0" applyNumberFormat="1" applyFont="1" applyFill="1"/>
    <xf numFmtId="1" fontId="51" fillId="2" borderId="0" xfId="0" applyNumberFormat="1" applyFont="1" applyFill="1"/>
    <xf numFmtId="0" fontId="2" fillId="2" borderId="0" xfId="1" applyFont="1" applyFill="1" applyBorder="1" applyAlignment="1">
      <alignment horizontal="center"/>
    </xf>
    <xf numFmtId="0" fontId="16" fillId="2" borderId="0" xfId="1" applyFont="1" applyFill="1" applyAlignment="1">
      <alignment horizontal="center" vertical="center"/>
    </xf>
    <xf numFmtId="0" fontId="1" fillId="2" borderId="74" xfId="2" applyFont="1" applyFill="1" applyBorder="1" applyAlignment="1">
      <alignment horizontal="center"/>
    </xf>
    <xf numFmtId="0" fontId="1" fillId="2" borderId="34" xfId="2" applyFont="1" applyFill="1" applyBorder="1" applyAlignment="1">
      <alignment horizontal="center"/>
    </xf>
    <xf numFmtId="0" fontId="1" fillId="2" borderId="72" xfId="2" applyFont="1" applyFill="1" applyBorder="1" applyAlignment="1">
      <alignment horizontal="center"/>
    </xf>
    <xf numFmtId="0" fontId="1" fillId="2" borderId="75" xfId="2" applyFont="1" applyFill="1" applyBorder="1" applyAlignment="1">
      <alignment horizontal="center"/>
    </xf>
    <xf numFmtId="0" fontId="1" fillId="2" borderId="76" xfId="2" applyFont="1" applyFill="1" applyBorder="1" applyAlignment="1">
      <alignment horizontal="left"/>
    </xf>
    <xf numFmtId="0" fontId="1" fillId="2" borderId="18" xfId="2" applyFont="1" applyFill="1" applyBorder="1" applyAlignment="1">
      <alignment horizontal="left"/>
    </xf>
    <xf numFmtId="0" fontId="1" fillId="2" borderId="77" xfId="2" applyFont="1" applyFill="1" applyBorder="1" applyAlignment="1">
      <alignment horizontal="left"/>
    </xf>
    <xf numFmtId="0" fontId="14" fillId="2" borderId="0" xfId="1" applyFont="1" applyFill="1" applyBorder="1" applyAlignment="1">
      <alignment horizontal="right"/>
    </xf>
    <xf numFmtId="0" fontId="3" fillId="2" borderId="0" xfId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 vertical="center" textRotation="90"/>
    </xf>
    <xf numFmtId="0" fontId="2" fillId="0" borderId="31" xfId="0" applyFont="1" applyFill="1" applyBorder="1" applyAlignment="1">
      <alignment horizontal="center" vertical="center" textRotation="90"/>
    </xf>
    <xf numFmtId="0" fontId="2" fillId="0" borderId="50" xfId="0" applyFont="1" applyFill="1" applyBorder="1" applyAlignment="1">
      <alignment horizontal="center" vertical="center" textRotation="90"/>
    </xf>
    <xf numFmtId="0" fontId="2" fillId="0" borderId="60" xfId="0" applyFont="1" applyFill="1" applyBorder="1" applyAlignment="1">
      <alignment horizontal="center" vertical="center" textRotation="90"/>
    </xf>
    <xf numFmtId="0" fontId="2" fillId="2" borderId="11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 textRotation="90"/>
    </xf>
    <xf numFmtId="0" fontId="2" fillId="2" borderId="39" xfId="0" applyFont="1" applyFill="1" applyBorder="1" applyAlignment="1">
      <alignment horizontal="center" vertical="center" textRotation="90"/>
    </xf>
    <xf numFmtId="0" fontId="2" fillId="2" borderId="41" xfId="0" applyFont="1" applyFill="1" applyBorder="1" applyAlignment="1">
      <alignment horizontal="center" vertical="center" textRotation="90"/>
    </xf>
    <xf numFmtId="0" fontId="2" fillId="0" borderId="48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textRotation="90"/>
    </xf>
    <xf numFmtId="0" fontId="23" fillId="0" borderId="49" xfId="0" applyFont="1" applyFill="1" applyBorder="1" applyAlignment="1">
      <alignment horizontal="center" vertical="center" textRotation="90" wrapText="1"/>
    </xf>
    <xf numFmtId="0" fontId="23" fillId="0" borderId="31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/>
    </xf>
    <xf numFmtId="0" fontId="2" fillId="0" borderId="63" xfId="0" applyFont="1" applyFill="1" applyBorder="1" applyAlignment="1">
      <alignment horizontal="center" vertical="center" textRotation="90"/>
    </xf>
    <xf numFmtId="0" fontId="2" fillId="0" borderId="35" xfId="0" applyFont="1" applyFill="1" applyBorder="1" applyAlignment="1">
      <alignment horizontal="center" vertical="center" textRotation="90"/>
    </xf>
    <xf numFmtId="0" fontId="2" fillId="0" borderId="64" xfId="0" applyFont="1" applyFill="1" applyBorder="1" applyAlignment="1">
      <alignment horizontal="center" vertical="center" textRotation="90"/>
    </xf>
    <xf numFmtId="0" fontId="3" fillId="0" borderId="45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 vertical="center" textRotation="90"/>
    </xf>
    <xf numFmtId="0" fontId="3" fillId="2" borderId="3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 vertical="center" textRotation="90"/>
    </xf>
    <xf numFmtId="0" fontId="2" fillId="2" borderId="40" xfId="0" applyFont="1" applyFill="1" applyBorder="1" applyAlignment="1">
      <alignment horizontal="center" vertical="center" textRotation="90"/>
    </xf>
    <xf numFmtId="0" fontId="23" fillId="2" borderId="11" xfId="0" applyFont="1" applyFill="1" applyBorder="1" applyAlignment="1">
      <alignment horizontal="center" vertical="center" textRotation="90" wrapText="1"/>
    </xf>
    <xf numFmtId="0" fontId="23" fillId="2" borderId="3" xfId="0" applyFont="1" applyFill="1" applyBorder="1" applyAlignment="1">
      <alignment horizontal="center" vertical="center" textRotation="90" wrapText="1"/>
    </xf>
    <xf numFmtId="0" fontId="2" fillId="0" borderId="67" xfId="0" applyFont="1" applyFill="1" applyBorder="1" applyAlignment="1">
      <alignment horizontal="center" vertical="center" textRotation="90"/>
    </xf>
    <xf numFmtId="1" fontId="12" fillId="2" borderId="47" xfId="0" applyNumberFormat="1" applyFont="1" applyFill="1" applyBorder="1" applyAlignment="1">
      <alignment horizontal="center" vertical="center" textRotation="90" shrinkToFit="1"/>
    </xf>
    <xf numFmtId="1" fontId="12" fillId="2" borderId="55" xfId="0" applyNumberFormat="1" applyFont="1" applyFill="1" applyBorder="1" applyAlignment="1">
      <alignment horizontal="center" vertical="center" textRotation="90" shrinkToFit="1"/>
    </xf>
    <xf numFmtId="1" fontId="12" fillId="2" borderId="5" xfId="0" applyNumberFormat="1" applyFont="1" applyFill="1" applyBorder="1" applyAlignment="1">
      <alignment horizontal="center" vertical="center" textRotation="90" shrinkToFit="1"/>
    </xf>
    <xf numFmtId="1" fontId="13" fillId="2" borderId="7" xfId="0" applyNumberFormat="1" applyFont="1" applyFill="1" applyBorder="1" applyAlignment="1">
      <alignment horizontal="center" vertical="center" textRotation="90" wrapText="1" shrinkToFit="1"/>
    </xf>
    <xf numFmtId="165" fontId="13" fillId="2" borderId="10" xfId="0" applyNumberFormat="1" applyFont="1" applyFill="1" applyBorder="1" applyAlignment="1">
      <alignment horizontal="center" vertical="center" textRotation="90" wrapText="1" shrinkToFit="1"/>
    </xf>
    <xf numFmtId="165" fontId="13" fillId="2" borderId="15" xfId="0" applyNumberFormat="1" applyFont="1" applyFill="1" applyBorder="1" applyAlignment="1">
      <alignment horizontal="center" vertical="center" textRotation="90" wrapText="1" shrinkToFit="1"/>
    </xf>
    <xf numFmtId="1" fontId="25" fillId="2" borderId="63" xfId="0" applyNumberFormat="1" applyFont="1" applyFill="1" applyBorder="1" applyAlignment="1">
      <alignment horizontal="left" vertical="center" wrapText="1" shrinkToFit="1"/>
    </xf>
    <xf numFmtId="165" fontId="25" fillId="2" borderId="35" xfId="0" applyNumberFormat="1" applyFont="1" applyFill="1" applyBorder="1" applyAlignment="1">
      <alignment horizontal="left" vertical="center" wrapText="1" shrinkToFit="1"/>
    </xf>
    <xf numFmtId="165" fontId="25" fillId="2" borderId="64" xfId="0" applyNumberFormat="1" applyFont="1" applyFill="1" applyBorder="1" applyAlignment="1">
      <alignment horizontal="left" vertical="center" wrapText="1" shrinkToFit="1"/>
    </xf>
    <xf numFmtId="1" fontId="12" fillId="2" borderId="63" xfId="0" applyNumberFormat="1" applyFont="1" applyFill="1" applyBorder="1" applyAlignment="1">
      <alignment horizontal="center" vertical="center" textRotation="90" shrinkToFit="1"/>
    </xf>
    <xf numFmtId="1" fontId="12" fillId="2" borderId="35" xfId="0" applyNumberFormat="1" applyFont="1" applyFill="1" applyBorder="1" applyAlignment="1">
      <alignment horizontal="center" vertical="center" textRotation="90" shrinkToFit="1"/>
    </xf>
    <xf numFmtId="1" fontId="12" fillId="2" borderId="64" xfId="0" applyNumberFormat="1" applyFont="1" applyFill="1" applyBorder="1" applyAlignment="1">
      <alignment horizontal="center" vertical="center" textRotation="90" shrinkToFit="1"/>
    </xf>
    <xf numFmtId="1" fontId="27" fillId="2" borderId="63" xfId="0" applyNumberFormat="1" applyFont="1" applyFill="1" applyBorder="1" applyAlignment="1">
      <alignment horizontal="center" vertical="center" wrapText="1" shrinkToFit="1"/>
    </xf>
    <xf numFmtId="1" fontId="27" fillId="2" borderId="35" xfId="0" applyNumberFormat="1" applyFont="1" applyFill="1" applyBorder="1" applyAlignment="1">
      <alignment horizontal="center" vertical="center" wrapText="1" shrinkToFit="1"/>
    </xf>
    <xf numFmtId="1" fontId="27" fillId="2" borderId="64" xfId="0" applyNumberFormat="1" applyFont="1" applyFill="1" applyBorder="1" applyAlignment="1">
      <alignment horizontal="center" vertical="center" wrapText="1" shrinkToFit="1"/>
    </xf>
    <xf numFmtId="1" fontId="12" fillId="2" borderId="58" xfId="0" applyNumberFormat="1" applyFont="1" applyFill="1" applyBorder="1" applyAlignment="1">
      <alignment horizontal="center" vertical="center" textRotation="90" shrinkToFit="1"/>
    </xf>
    <xf numFmtId="1" fontId="12" fillId="2" borderId="0" xfId="0" applyNumberFormat="1" applyFont="1" applyFill="1" applyBorder="1" applyAlignment="1">
      <alignment horizontal="center" vertical="center" textRotation="90" shrinkToFit="1"/>
    </xf>
    <xf numFmtId="1" fontId="12" fillId="2" borderId="65" xfId="0" applyNumberFormat="1" applyFont="1" applyFill="1" applyBorder="1" applyAlignment="1">
      <alignment horizontal="center" vertical="center" textRotation="90" shrinkToFit="1"/>
    </xf>
    <xf numFmtId="1" fontId="25" fillId="2" borderId="63" xfId="0" applyNumberFormat="1" applyFont="1" applyFill="1" applyBorder="1" applyAlignment="1">
      <alignment horizontal="center" vertical="center" wrapText="1" shrinkToFit="1"/>
    </xf>
    <xf numFmtId="1" fontId="25" fillId="2" borderId="35" xfId="0" applyNumberFormat="1" applyFont="1" applyFill="1" applyBorder="1" applyAlignment="1">
      <alignment horizontal="center" vertical="center" wrapText="1" shrinkToFit="1"/>
    </xf>
    <xf numFmtId="1" fontId="25" fillId="2" borderId="64" xfId="0" applyNumberFormat="1" applyFont="1" applyFill="1" applyBorder="1" applyAlignment="1">
      <alignment horizontal="center" vertical="center" wrapText="1" shrinkToFit="1"/>
    </xf>
    <xf numFmtId="1" fontId="13" fillId="2" borderId="8" xfId="0" applyNumberFormat="1" applyFont="1" applyFill="1" applyBorder="1" applyAlignment="1">
      <alignment horizontal="center" vertical="center" textRotation="90" wrapText="1" shrinkToFit="1"/>
    </xf>
    <xf numFmtId="165" fontId="13" fillId="2" borderId="11" xfId="0" applyNumberFormat="1" applyFont="1" applyFill="1" applyBorder="1" applyAlignment="1">
      <alignment horizontal="center" vertical="center" textRotation="90" wrapText="1" shrinkToFit="1"/>
    </xf>
    <xf numFmtId="1" fontId="13" fillId="2" borderId="2" xfId="0" applyNumberFormat="1" applyFont="1" applyFill="1" applyBorder="1" applyAlignment="1">
      <alignment horizontal="center" vertical="center" textRotation="90" wrapText="1" shrinkToFit="1"/>
    </xf>
    <xf numFmtId="165" fontId="13" fillId="2" borderId="88" xfId="0" applyNumberFormat="1" applyFont="1" applyFill="1" applyBorder="1" applyAlignment="1">
      <alignment horizontal="center" vertical="center" textRotation="90" wrapText="1" shrinkToFit="1"/>
    </xf>
    <xf numFmtId="165" fontId="13" fillId="2" borderId="16" xfId="0" applyNumberFormat="1" applyFont="1" applyFill="1" applyBorder="1" applyAlignment="1">
      <alignment horizontal="center" vertical="center" textRotation="90" wrapText="1" shrinkToFit="1"/>
    </xf>
    <xf numFmtId="165" fontId="13" fillId="2" borderId="3" xfId="0" applyNumberFormat="1" applyFont="1" applyFill="1" applyBorder="1" applyAlignment="1">
      <alignment horizontal="center" vertical="center" textRotation="90" wrapText="1" shrinkToFit="1"/>
    </xf>
    <xf numFmtId="165" fontId="13" fillId="2" borderId="63" xfId="0" applyNumberFormat="1" applyFont="1" applyFill="1" applyBorder="1" applyAlignment="1">
      <alignment horizontal="center" vertical="center" wrapText="1" shrinkToFit="1"/>
    </xf>
    <xf numFmtId="165" fontId="13" fillId="2" borderId="48" xfId="0" applyNumberFormat="1" applyFont="1" applyFill="1" applyBorder="1" applyAlignment="1">
      <alignment horizontal="center" vertical="center" wrapText="1" shrinkToFit="1"/>
    </xf>
    <xf numFmtId="165" fontId="13" fillId="2" borderId="64" xfId="0" applyNumberFormat="1" applyFont="1" applyFill="1" applyBorder="1" applyAlignment="1">
      <alignment horizontal="center" vertical="center" wrapText="1" shrinkToFit="1"/>
    </xf>
    <xf numFmtId="165" fontId="13" fillId="2" borderId="81" xfId="0" applyNumberFormat="1" applyFont="1" applyFill="1" applyBorder="1" applyAlignment="1">
      <alignment horizontal="center" vertical="center" wrapText="1" shrinkToFit="1"/>
    </xf>
    <xf numFmtId="165" fontId="27" fillId="2" borderId="63" xfId="0" applyNumberFormat="1" applyFont="1" applyFill="1" applyBorder="1" applyAlignment="1">
      <alignment horizontal="center" vertical="center" wrapText="1"/>
    </xf>
    <xf numFmtId="165" fontId="27" fillId="2" borderId="64" xfId="0" applyNumberFormat="1" applyFont="1" applyFill="1" applyBorder="1" applyAlignment="1">
      <alignment horizontal="center" vertical="center" wrapText="1"/>
    </xf>
    <xf numFmtId="1" fontId="27" fillId="2" borderId="47" xfId="0" applyNumberFormat="1" applyFont="1" applyFill="1" applyBorder="1" applyAlignment="1">
      <alignment horizontal="center" vertical="center" wrapText="1" shrinkToFit="1"/>
    </xf>
    <xf numFmtId="1" fontId="27" fillId="2" borderId="55" xfId="0" applyNumberFormat="1" applyFont="1" applyFill="1" applyBorder="1" applyAlignment="1">
      <alignment horizontal="center" vertical="center" wrapText="1" shrinkToFit="1"/>
    </xf>
    <xf numFmtId="1" fontId="27" fillId="2" borderId="5" xfId="0" applyNumberFormat="1" applyFont="1" applyFill="1" applyBorder="1" applyAlignment="1">
      <alignment horizontal="center" vertical="center" wrapText="1" shrinkToFit="1"/>
    </xf>
    <xf numFmtId="1" fontId="12" fillId="2" borderId="10" xfId="0" applyNumberFormat="1" applyFont="1" applyFill="1" applyBorder="1" applyAlignment="1">
      <alignment horizontal="center" vertical="center" shrinkToFit="1"/>
    </xf>
    <xf numFmtId="1" fontId="12" fillId="2" borderId="33" xfId="0" applyNumberFormat="1" applyFont="1" applyFill="1" applyBorder="1" applyAlignment="1">
      <alignment horizontal="center" vertical="center" shrinkToFit="1"/>
    </xf>
    <xf numFmtId="1" fontId="12" fillId="2" borderId="15" xfId="0" applyNumberFormat="1" applyFont="1" applyFill="1" applyBorder="1" applyAlignment="1">
      <alignment horizontal="center" vertical="center" shrinkToFit="1"/>
    </xf>
    <xf numFmtId="1" fontId="12" fillId="2" borderId="4" xfId="0" applyNumberFormat="1" applyFont="1" applyFill="1" applyBorder="1" applyAlignment="1">
      <alignment horizontal="center" vertical="center" shrinkToFit="1"/>
    </xf>
    <xf numFmtId="2" fontId="32" fillId="2" borderId="58" xfId="0" applyNumberFormat="1" applyFont="1" applyFill="1" applyBorder="1" applyAlignment="1">
      <alignment horizontal="center" vertical="center" textRotation="90" shrinkToFit="1"/>
    </xf>
    <xf numFmtId="2" fontId="32" fillId="2" borderId="0" xfId="0" applyNumberFormat="1" applyFont="1" applyFill="1" applyBorder="1" applyAlignment="1">
      <alignment horizontal="center" vertical="center" textRotation="90" shrinkToFit="1"/>
    </xf>
    <xf numFmtId="2" fontId="32" fillId="2" borderId="65" xfId="0" applyNumberFormat="1" applyFont="1" applyFill="1" applyBorder="1" applyAlignment="1">
      <alignment horizontal="center" vertical="center" textRotation="90" shrinkToFit="1"/>
    </xf>
    <xf numFmtId="1" fontId="12" fillId="2" borderId="2" xfId="0" applyNumberFormat="1" applyFont="1" applyFill="1" applyBorder="1" applyAlignment="1">
      <alignment horizontal="center" vertical="center" textRotation="90" shrinkToFit="1"/>
    </xf>
    <xf numFmtId="1" fontId="12" fillId="2" borderId="88" xfId="0" applyNumberFormat="1" applyFont="1" applyFill="1" applyBorder="1" applyAlignment="1">
      <alignment horizontal="center" vertical="center" textRotation="90" shrinkToFit="1"/>
    </xf>
    <xf numFmtId="1" fontId="12" fillId="2" borderId="90" xfId="0" applyNumberFormat="1" applyFont="1" applyFill="1" applyBorder="1" applyAlignment="1">
      <alignment horizontal="center" vertical="center" textRotation="90" shrinkToFit="1"/>
    </xf>
    <xf numFmtId="165" fontId="28" fillId="2" borderId="0" xfId="0" applyNumberFormat="1" applyFont="1" applyFill="1" applyAlignment="1">
      <alignment horizontal="center"/>
    </xf>
    <xf numFmtId="165" fontId="12" fillId="2" borderId="0" xfId="0" applyNumberFormat="1" applyFont="1" applyFill="1" applyAlignment="1">
      <alignment horizontal="center"/>
    </xf>
    <xf numFmtId="165" fontId="29" fillId="2" borderId="0" xfId="0" applyNumberFormat="1" applyFont="1" applyFill="1" applyAlignment="1">
      <alignment horizontal="center"/>
    </xf>
    <xf numFmtId="165" fontId="13" fillId="2" borderId="63" xfId="0" applyNumberFormat="1" applyFont="1" applyFill="1" applyBorder="1" applyAlignment="1">
      <alignment vertical="center" wrapText="1" shrinkToFit="1"/>
    </xf>
    <xf numFmtId="165" fontId="13" fillId="2" borderId="58" xfId="0" applyNumberFormat="1" applyFont="1" applyFill="1" applyBorder="1" applyAlignment="1">
      <alignment vertical="center" wrapText="1" shrinkToFit="1"/>
    </xf>
    <xf numFmtId="165" fontId="13" fillId="2" borderId="59" xfId="0" applyNumberFormat="1" applyFont="1" applyFill="1" applyBorder="1" applyAlignment="1">
      <alignment vertical="center" wrapText="1" shrinkToFit="1"/>
    </xf>
    <xf numFmtId="165" fontId="13" fillId="2" borderId="64" xfId="0" applyNumberFormat="1" applyFont="1" applyFill="1" applyBorder="1" applyAlignment="1">
      <alignment vertical="center" wrapText="1" shrinkToFit="1"/>
    </xf>
    <xf numFmtId="165" fontId="13" fillId="2" borderId="65" xfId="0" applyNumberFormat="1" applyFont="1" applyFill="1" applyBorder="1" applyAlignment="1">
      <alignment vertical="center" wrapText="1" shrinkToFit="1"/>
    </xf>
    <xf numFmtId="165" fontId="13" fillId="2" borderId="66" xfId="0" applyNumberFormat="1" applyFont="1" applyFill="1" applyBorder="1" applyAlignment="1">
      <alignment vertical="center" wrapText="1" shrinkToFit="1"/>
    </xf>
    <xf numFmtId="165" fontId="27" fillId="2" borderId="2" xfId="0" applyNumberFormat="1" applyFont="1" applyFill="1" applyBorder="1" applyAlignment="1">
      <alignment horizontal="left" vertical="center" wrapText="1"/>
    </xf>
    <xf numFmtId="165" fontId="27" fillId="2" borderId="16" xfId="0" applyNumberFormat="1" applyFont="1" applyFill="1" applyBorder="1" applyAlignment="1">
      <alignment horizontal="left" vertical="center" wrapText="1"/>
    </xf>
    <xf numFmtId="165" fontId="12" fillId="2" borderId="22" xfId="0" applyNumberFormat="1" applyFont="1" applyFill="1" applyBorder="1" applyAlignment="1">
      <alignment horizontal="center" vertical="center" wrapText="1"/>
    </xf>
    <xf numFmtId="165" fontId="12" fillId="2" borderId="43" xfId="0" applyNumberFormat="1" applyFont="1" applyFill="1" applyBorder="1" applyAlignment="1">
      <alignment horizontal="center" vertical="center" wrapText="1"/>
    </xf>
    <xf numFmtId="165" fontId="12" fillId="2" borderId="86" xfId="0" applyNumberFormat="1" applyFont="1" applyFill="1" applyBorder="1" applyAlignment="1">
      <alignment horizontal="center" vertical="center" wrapText="1"/>
    </xf>
    <xf numFmtId="1" fontId="32" fillId="2" borderId="47" xfId="0" applyNumberFormat="1" applyFont="1" applyFill="1" applyBorder="1" applyAlignment="1">
      <alignment horizontal="center" vertical="center" textRotation="90" shrinkToFit="1"/>
    </xf>
    <xf numFmtId="165" fontId="32" fillId="2" borderId="55" xfId="0" applyNumberFormat="1" applyFont="1" applyFill="1" applyBorder="1" applyAlignment="1">
      <alignment horizontal="center" vertical="center" textRotation="90" shrinkToFit="1"/>
    </xf>
    <xf numFmtId="165" fontId="32" fillId="2" borderId="5" xfId="0" applyNumberFormat="1" applyFont="1" applyFill="1" applyBorder="1" applyAlignment="1">
      <alignment horizontal="center" vertical="center" textRotation="90" shrinkToFit="1"/>
    </xf>
    <xf numFmtId="1" fontId="25" fillId="2" borderId="47" xfId="0" applyNumberFormat="1" applyFont="1" applyFill="1" applyBorder="1" applyAlignment="1">
      <alignment horizontal="left" vertical="center" wrapText="1" shrinkToFit="1"/>
    </xf>
    <xf numFmtId="165" fontId="25" fillId="2" borderId="55" xfId="0" applyNumberFormat="1" applyFont="1" applyFill="1" applyBorder="1" applyAlignment="1">
      <alignment horizontal="left" vertical="center" wrapText="1" shrinkToFit="1"/>
    </xf>
    <xf numFmtId="165" fontId="25" fillId="2" borderId="5" xfId="0" applyNumberFormat="1" applyFont="1" applyFill="1" applyBorder="1" applyAlignment="1">
      <alignment horizontal="left" vertical="center" wrapText="1" shrinkToFit="1"/>
    </xf>
    <xf numFmtId="1" fontId="13" fillId="2" borderId="7" xfId="0" applyNumberFormat="1" applyFont="1" applyFill="1" applyBorder="1" applyAlignment="1">
      <alignment horizontal="center" vertical="center" textRotation="90" shrinkToFit="1"/>
    </xf>
    <xf numFmtId="165" fontId="13" fillId="2" borderId="10" xfId="0" applyNumberFormat="1" applyFont="1" applyFill="1" applyBorder="1" applyAlignment="1">
      <alignment horizontal="center" vertical="center" textRotation="90" shrinkToFit="1"/>
    </xf>
    <xf numFmtId="165" fontId="13" fillId="2" borderId="12" xfId="0" applyNumberFormat="1" applyFont="1" applyFill="1" applyBorder="1" applyAlignment="1">
      <alignment horizontal="center" vertical="center" textRotation="90" shrinkToFit="1"/>
    </xf>
    <xf numFmtId="1" fontId="32" fillId="2" borderId="55" xfId="0" applyNumberFormat="1" applyFont="1" applyFill="1" applyBorder="1" applyAlignment="1">
      <alignment horizontal="center" vertical="center" textRotation="90" shrinkToFit="1"/>
    </xf>
    <xf numFmtId="1" fontId="13" fillId="2" borderId="19" xfId="0" applyNumberFormat="1" applyFont="1" applyFill="1" applyBorder="1" applyAlignment="1">
      <alignment horizontal="center" vertical="center" textRotation="90" shrinkToFit="1"/>
    </xf>
    <xf numFmtId="165" fontId="12" fillId="2" borderId="55" xfId="0" applyNumberFormat="1" applyFont="1" applyFill="1" applyBorder="1" applyAlignment="1">
      <alignment horizontal="center" vertical="center" textRotation="90" shrinkToFit="1"/>
    </xf>
    <xf numFmtId="165" fontId="12" fillId="2" borderId="5" xfId="0" applyNumberFormat="1" applyFont="1" applyFill="1" applyBorder="1" applyAlignment="1">
      <alignment horizontal="center" vertical="center" textRotation="90" shrinkToFit="1"/>
    </xf>
    <xf numFmtId="1" fontId="25" fillId="2" borderId="35" xfId="0" applyNumberFormat="1" applyFont="1" applyFill="1" applyBorder="1" applyAlignment="1">
      <alignment horizontal="left" vertical="center" wrapText="1" shrinkToFit="1"/>
    </xf>
    <xf numFmtId="165" fontId="13" fillId="2" borderId="15" xfId="0" applyNumberFormat="1" applyFont="1" applyFill="1" applyBorder="1" applyAlignment="1">
      <alignment horizontal="center" vertical="center" textRotation="90" shrinkToFit="1"/>
    </xf>
    <xf numFmtId="1" fontId="27" fillId="2" borderId="63" xfId="0" applyNumberFormat="1" applyFont="1" applyFill="1" applyBorder="1" applyAlignment="1">
      <alignment horizontal="left" vertical="center" wrapText="1" shrinkToFit="1"/>
    </xf>
    <xf numFmtId="165" fontId="27" fillId="2" borderId="35" xfId="0" applyNumberFormat="1" applyFont="1" applyFill="1" applyBorder="1" applyAlignment="1">
      <alignment horizontal="left" vertical="center" wrapText="1" shrinkToFit="1"/>
    </xf>
    <xf numFmtId="165" fontId="27" fillId="2" borderId="64" xfId="0" applyNumberFormat="1" applyFont="1" applyFill="1" applyBorder="1" applyAlignment="1">
      <alignment horizontal="left" vertical="center" wrapText="1" shrinkToFit="1"/>
    </xf>
    <xf numFmtId="165" fontId="12" fillId="2" borderId="88" xfId="0" applyNumberFormat="1" applyFont="1" applyFill="1" applyBorder="1" applyAlignment="1">
      <alignment horizontal="center" vertical="center" textRotation="90" shrinkToFit="1"/>
    </xf>
    <xf numFmtId="165" fontId="12" fillId="2" borderId="16" xfId="0" applyNumberFormat="1" applyFont="1" applyFill="1" applyBorder="1" applyAlignment="1">
      <alignment horizontal="center" vertical="center" textRotation="90" shrinkToFit="1"/>
    </xf>
    <xf numFmtId="165" fontId="13" fillId="2" borderId="0" xfId="0" applyNumberFormat="1" applyFont="1" applyFill="1" applyBorder="1" applyAlignment="1">
      <alignment horizontal="center" vertical="center" wrapText="1" shrinkToFit="1"/>
    </xf>
    <xf numFmtId="165" fontId="13" fillId="2" borderId="65" xfId="0" applyNumberFormat="1" applyFont="1" applyFill="1" applyBorder="1" applyAlignment="1">
      <alignment horizontal="center" vertical="center" wrapText="1" shrinkToFit="1"/>
    </xf>
    <xf numFmtId="165" fontId="27" fillId="2" borderId="47" xfId="0" applyNumberFormat="1" applyFont="1" applyFill="1" applyBorder="1" applyAlignment="1">
      <alignment horizontal="center" vertical="center" wrapText="1"/>
    </xf>
    <xf numFmtId="165" fontId="27" fillId="2" borderId="5" xfId="0" applyNumberFormat="1" applyFont="1" applyFill="1" applyBorder="1" applyAlignment="1">
      <alignment horizontal="center" vertical="center" wrapText="1"/>
    </xf>
    <xf numFmtId="164" fontId="13" fillId="2" borderId="67" xfId="0" applyNumberFormat="1" applyFont="1" applyFill="1" applyBorder="1" applyAlignment="1">
      <alignment horizontal="center" vertical="center" textRotation="90" shrinkToFit="1"/>
    </xf>
    <xf numFmtId="164" fontId="13" fillId="2" borderId="53" xfId="0" applyNumberFormat="1" applyFont="1" applyFill="1" applyBorder="1" applyAlignment="1">
      <alignment horizontal="center" vertical="center" textRotation="90" shrinkToFit="1"/>
    </xf>
    <xf numFmtId="164" fontId="13" fillId="2" borderId="61" xfId="0" applyNumberFormat="1" applyFont="1" applyFill="1" applyBorder="1" applyAlignment="1">
      <alignment horizontal="center" vertical="center" textRotation="90" shrinkToFit="1"/>
    </xf>
    <xf numFmtId="165" fontId="12" fillId="2" borderId="36" xfId="0" applyNumberFormat="1" applyFont="1" applyFill="1" applyBorder="1" applyAlignment="1">
      <alignment textRotation="90" wrapText="1" shrinkToFit="1"/>
    </xf>
    <xf numFmtId="165" fontId="12" fillId="2" borderId="8" xfId="0" applyNumberFormat="1" applyFont="1" applyFill="1" applyBorder="1" applyAlignment="1">
      <alignment textRotation="90" wrapText="1" shrinkToFit="1"/>
    </xf>
    <xf numFmtId="165" fontId="12" fillId="2" borderId="40" xfId="0" applyNumberFormat="1" applyFont="1" applyFill="1" applyBorder="1" applyAlignment="1">
      <alignment textRotation="90" wrapText="1" shrinkToFit="1"/>
    </xf>
    <xf numFmtId="165" fontId="12" fillId="2" borderId="3" xfId="0" applyNumberFormat="1" applyFont="1" applyFill="1" applyBorder="1" applyAlignment="1">
      <alignment textRotation="90" wrapText="1" shrinkToFit="1"/>
    </xf>
    <xf numFmtId="165" fontId="25" fillId="2" borderId="63" xfId="0" applyNumberFormat="1" applyFont="1" applyFill="1" applyBorder="1" applyAlignment="1">
      <alignment horizontal="left" vertical="center" wrapText="1" shrinkToFit="1"/>
    </xf>
    <xf numFmtId="1" fontId="27" fillId="2" borderId="35" xfId="0" applyNumberFormat="1" applyFont="1" applyFill="1" applyBorder="1" applyAlignment="1">
      <alignment horizontal="left" vertical="center" wrapText="1" shrinkToFit="1"/>
    </xf>
    <xf numFmtId="1" fontId="13" fillId="2" borderId="10" xfId="0" applyNumberFormat="1" applyFont="1" applyFill="1" applyBorder="1" applyAlignment="1">
      <alignment horizontal="center" vertical="center" textRotation="90" shrinkToFit="1"/>
    </xf>
    <xf numFmtId="0" fontId="3" fillId="2" borderId="47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55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/>
    </xf>
    <xf numFmtId="0" fontId="14" fillId="2" borderId="47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20" fillId="2" borderId="63" xfId="0" applyFont="1" applyFill="1" applyBorder="1" applyAlignment="1">
      <alignment horizontal="center" vertical="center"/>
    </xf>
    <xf numFmtId="0" fontId="20" fillId="2" borderId="58" xfId="0" applyFont="1" applyFill="1" applyBorder="1" applyAlignment="1">
      <alignment horizontal="center" vertical="center"/>
    </xf>
    <xf numFmtId="0" fontId="20" fillId="2" borderId="59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40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68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" fontId="6" fillId="2" borderId="13" xfId="0" applyNumberFormat="1" applyFont="1" applyFill="1" applyBorder="1" applyAlignment="1">
      <alignment horizontal="center" vertical="center"/>
    </xf>
    <xf numFmtId="1" fontId="6" fillId="2" borderId="17" xfId="0" applyNumberFormat="1" applyFont="1" applyFill="1" applyBorder="1" applyAlignment="1">
      <alignment horizontal="center" vertical="center"/>
    </xf>
    <xf numFmtId="1" fontId="3" fillId="2" borderId="13" xfId="0" applyNumberFormat="1" applyFont="1" applyFill="1" applyBorder="1" applyAlignment="1">
      <alignment horizontal="left" vertical="center" wrapText="1"/>
    </xf>
    <xf numFmtId="1" fontId="3" fillId="2" borderId="17" xfId="0" applyNumberFormat="1" applyFont="1" applyFill="1" applyBorder="1" applyAlignment="1">
      <alignment horizontal="left" vertical="center" wrapText="1"/>
    </xf>
    <xf numFmtId="1" fontId="45" fillId="2" borderId="13" xfId="0" applyNumberFormat="1" applyFont="1" applyFill="1" applyBorder="1" applyAlignment="1">
      <alignment horizontal="center" vertical="center"/>
    </xf>
    <xf numFmtId="1" fontId="45" fillId="2" borderId="17" xfId="0" applyNumberFormat="1" applyFont="1" applyFill="1" applyBorder="1" applyAlignment="1">
      <alignment horizontal="center" vertical="center"/>
    </xf>
    <xf numFmtId="1" fontId="2" fillId="2" borderId="13" xfId="0" applyNumberFormat="1" applyFont="1" applyFill="1" applyBorder="1" applyAlignment="1">
      <alignment horizontal="left" vertical="center" wrapText="1"/>
    </xf>
    <xf numFmtId="1" fontId="2" fillId="2" borderId="17" xfId="0" applyNumberFormat="1" applyFont="1" applyFill="1" applyBorder="1" applyAlignment="1">
      <alignment horizontal="left" vertical="center" wrapText="1"/>
    </xf>
    <xf numFmtId="1" fontId="6" fillId="2" borderId="31" xfId="0" applyNumberFormat="1" applyFont="1" applyFill="1" applyBorder="1" applyAlignment="1">
      <alignment horizontal="center" vertical="center"/>
    </xf>
    <xf numFmtId="1" fontId="3" fillId="2" borderId="31" xfId="0" applyNumberFormat="1" applyFont="1" applyFill="1" applyBorder="1" applyAlignment="1">
      <alignment horizontal="left" vertical="center" wrapText="1"/>
    </xf>
    <xf numFmtId="1" fontId="37" fillId="2" borderId="36" xfId="0" applyNumberFormat="1" applyFont="1" applyFill="1" applyBorder="1" applyAlignment="1">
      <alignment horizontal="center" vertical="center"/>
    </xf>
    <xf numFmtId="1" fontId="37" fillId="2" borderId="40" xfId="0" applyNumberFormat="1" applyFont="1" applyFill="1" applyBorder="1" applyAlignment="1">
      <alignment horizontal="center" vertical="center"/>
    </xf>
    <xf numFmtId="1" fontId="37" fillId="2" borderId="8" xfId="0" applyNumberFormat="1" applyFont="1" applyFill="1" applyBorder="1" applyAlignment="1">
      <alignment horizontal="left" vertical="center" wrapText="1"/>
    </xf>
    <xf numFmtId="1" fontId="37" fillId="2" borderId="3" xfId="0" applyNumberFormat="1" applyFont="1" applyFill="1" applyBorder="1" applyAlignment="1">
      <alignment horizontal="left" vertical="center" wrapText="1"/>
    </xf>
    <xf numFmtId="1" fontId="45" fillId="2" borderId="31" xfId="0" applyNumberFormat="1" applyFont="1" applyFill="1" applyBorder="1" applyAlignment="1">
      <alignment horizontal="center" vertical="center"/>
    </xf>
    <xf numFmtId="1" fontId="2" fillId="2" borderId="31" xfId="0" applyNumberFormat="1" applyFont="1" applyFill="1" applyBorder="1" applyAlignment="1">
      <alignment horizontal="left" vertical="center" wrapText="1"/>
    </xf>
    <xf numFmtId="1" fontId="43" fillId="2" borderId="36" xfId="0" applyNumberFormat="1" applyFont="1" applyFill="1" applyBorder="1" applyAlignment="1">
      <alignment horizontal="center" vertical="center"/>
    </xf>
    <xf numFmtId="1" fontId="43" fillId="2" borderId="40" xfId="0" applyNumberFormat="1" applyFont="1" applyFill="1" applyBorder="1" applyAlignment="1">
      <alignment horizontal="center" vertical="center"/>
    </xf>
    <xf numFmtId="1" fontId="43" fillId="2" borderId="8" xfId="0" applyNumberFormat="1" applyFont="1" applyFill="1" applyBorder="1" applyAlignment="1">
      <alignment horizontal="left" vertical="center" wrapText="1"/>
    </xf>
    <xf numFmtId="1" fontId="43" fillId="2" borderId="3" xfId="0" applyNumberFormat="1" applyFont="1" applyFill="1" applyBorder="1" applyAlignment="1">
      <alignment horizontal="left" vertical="center" wrapText="1"/>
    </xf>
    <xf numFmtId="1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/>
    </xf>
    <xf numFmtId="1" fontId="2" fillId="2" borderId="18" xfId="0" applyNumberFormat="1" applyFont="1" applyFill="1" applyBorder="1" applyAlignment="1">
      <alignment horizontal="center"/>
    </xf>
    <xf numFmtId="1" fontId="1" fillId="2" borderId="54" xfId="0" applyNumberFormat="1" applyFont="1" applyFill="1" applyBorder="1" applyAlignment="1">
      <alignment horizontal="center" vertical="center" wrapText="1"/>
    </xf>
    <xf numFmtId="1" fontId="1" fillId="2" borderId="57" xfId="0" applyNumberFormat="1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1" fontId="3" fillId="2" borderId="31" xfId="0" applyNumberFormat="1" applyFont="1" applyFill="1" applyBorder="1" applyAlignment="1">
      <alignment horizontal="center" vertical="center" wrapText="1"/>
    </xf>
    <xf numFmtId="1" fontId="3" fillId="2" borderId="33" xfId="0" applyNumberFormat="1" applyFont="1" applyFill="1" applyBorder="1" applyAlignment="1">
      <alignment horizontal="center" vertical="center"/>
    </xf>
    <xf numFmtId="1" fontId="3" fillId="2" borderId="68" xfId="0" applyNumberFormat="1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  <xf numFmtId="1" fontId="3" fillId="2" borderId="33" xfId="0" applyNumberFormat="1" applyFont="1" applyFill="1" applyBorder="1" applyAlignment="1">
      <alignment horizontal="center" vertical="center" wrapText="1"/>
    </xf>
    <xf numFmtId="1" fontId="3" fillId="2" borderId="68" xfId="0" applyNumberFormat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/>
    </xf>
    <xf numFmtId="1" fontId="1" fillId="2" borderId="13" xfId="0" applyNumberFormat="1" applyFont="1" applyFill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 vertical="center"/>
    </xf>
    <xf numFmtId="1" fontId="1" fillId="2" borderId="56" xfId="0" applyNumberFormat="1" applyFont="1" applyFill="1" applyBorder="1" applyAlignment="1">
      <alignment horizontal="center" vertical="center" wrapText="1"/>
    </xf>
    <xf numFmtId="1" fontId="46" fillId="2" borderId="54" xfId="0" applyNumberFormat="1" applyFont="1" applyFill="1" applyBorder="1" applyAlignment="1">
      <alignment horizontal="center" vertical="center"/>
    </xf>
    <xf numFmtId="1" fontId="46" fillId="2" borderId="56" xfId="0" applyNumberFormat="1" applyFont="1" applyFill="1" applyBorder="1" applyAlignment="1">
      <alignment horizontal="center" vertical="center"/>
    </xf>
    <xf numFmtId="1" fontId="46" fillId="2" borderId="54" xfId="0" applyNumberFormat="1" applyFont="1" applyFill="1" applyBorder="1" applyAlignment="1">
      <alignment horizontal="center" vertical="center" wrapText="1"/>
    </xf>
    <xf numFmtId="1" fontId="46" fillId="2" borderId="56" xfId="0" applyNumberFormat="1" applyFont="1" applyFill="1" applyBorder="1" applyAlignment="1">
      <alignment horizontal="center" vertical="center" wrapText="1"/>
    </xf>
    <xf numFmtId="1" fontId="1" fillId="2" borderId="13" xfId="0" applyNumberFormat="1" applyFont="1" applyFill="1" applyBorder="1" applyAlignment="1">
      <alignment horizontal="left" vertical="center" wrapText="1"/>
    </xf>
    <xf numFmtId="1" fontId="1" fillId="2" borderId="17" xfId="0" applyNumberFormat="1" applyFont="1" applyFill="1" applyBorder="1" applyAlignment="1">
      <alignment horizontal="left" vertical="center" wrapText="1"/>
    </xf>
    <xf numFmtId="1" fontId="6" fillId="2" borderId="13" xfId="0" applyNumberFormat="1" applyFont="1" applyFill="1" applyBorder="1" applyAlignment="1">
      <alignment horizontal="left" vertical="center" wrapText="1"/>
    </xf>
    <xf numFmtId="1" fontId="6" fillId="2" borderId="17" xfId="0" applyNumberFormat="1" applyFont="1" applyFill="1" applyBorder="1" applyAlignment="1">
      <alignment horizontal="left" vertical="center" wrapText="1"/>
    </xf>
    <xf numFmtId="1" fontId="37" fillId="2" borderId="13" xfId="0" applyNumberFormat="1" applyFont="1" applyFill="1" applyBorder="1" applyAlignment="1">
      <alignment horizontal="left" vertical="center" wrapText="1"/>
    </xf>
    <xf numFmtId="1" fontId="37" fillId="2" borderId="17" xfId="0" applyNumberFormat="1" applyFont="1" applyFill="1" applyBorder="1" applyAlignment="1">
      <alignment horizontal="left" vertical="center" wrapText="1"/>
    </xf>
    <xf numFmtId="1" fontId="2" fillId="2" borderId="13" xfId="0" applyNumberFormat="1" applyFont="1" applyFill="1" applyBorder="1" applyAlignment="1">
      <alignment horizontal="center" vertical="center" wrapText="1"/>
    </xf>
    <xf numFmtId="1" fontId="2" fillId="2" borderId="31" xfId="0" applyNumberFormat="1" applyFont="1" applyFill="1" applyBorder="1" applyAlignment="1">
      <alignment horizontal="center" vertical="center" wrapText="1"/>
    </xf>
    <xf numFmtId="1" fontId="2" fillId="2" borderId="17" xfId="0" applyNumberFormat="1" applyFont="1" applyFill="1" applyBorder="1" applyAlignment="1">
      <alignment horizontal="center" vertical="center" wrapText="1"/>
    </xf>
    <xf numFmtId="166" fontId="8" fillId="0" borderId="39" xfId="0" applyNumberFormat="1" applyFont="1" applyBorder="1"/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43;&#1069;&#1057;/&#1075;&#1086;&#1088;&#1101;&#1083;&#1077;&#1082;&#1090;&#1088;&#1086;&#1089;&#1077;&#1090;&#1100;/&#1056;&#1077;&#1078;&#1080;&#1084;&#1085;&#1099;&#1081;%20&#1076;&#1077;&#1085;&#1100;/2023%20&#1083;&#1077;&#1090;&#1086;/&#1088;&#1072;&#1089;&#1095;&#1077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&#1043;&#1069;&#1057;\&#1075;&#1086;&#1088;&#1101;&#1083;&#1077;&#1082;&#1090;&#1088;&#1086;&#1089;&#1077;&#1090;&#1100;\&#1056;&#1077;&#1078;&#1080;&#1084;&#1085;&#1099;&#1081;%20&#1076;&#1077;&#1085;&#1100;\2023%20&#1079;&#1080;&#1084;&#1072;\&#1088;&#1072;&#1089;&#1095;&#1077;&#1090;%2020%20&#1076;&#1077;&#1082;&#1072;&#1073;&#1088;&#110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&#1043;&#1069;&#1057;\&#1075;&#1086;&#1088;&#1101;&#1083;&#1077;&#1082;&#1090;&#1088;&#1086;&#1089;&#1077;&#1090;&#1100;\&#1056;&#1077;&#1078;&#1080;&#1084;&#1085;&#1099;&#1081;%20&#1076;&#1077;&#1085;&#1100;\2023%20&#1079;&#1080;&#1084;&#1072;\&#1056;&#1072;&#1089;&#1095;&#1077;&#1090;%20&#1055;&#1086;&#1076;&#1075;&#1086;&#1088;&#1086;&#1085;&#1086;&#1077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отоколы"/>
      <sheetName val="Приложение №2"/>
      <sheetName val="Приложение №3"/>
      <sheetName val="Приложение №4"/>
      <sheetName val="Приложение №5 Коминтерновская"/>
      <sheetName val="Приложение №6"/>
      <sheetName val="нагрузки АЧР"/>
      <sheetName val="Ведомость"/>
      <sheetName val="ТНС абоненты "/>
      <sheetName val="Лист2"/>
    </sheetNames>
    <sheetDataSet>
      <sheetData sheetId="0"/>
      <sheetData sheetId="1"/>
      <sheetData sheetId="2"/>
      <sheetData sheetId="3"/>
      <sheetData sheetId="4"/>
      <sheetData sheetId="5">
        <row r="7">
          <cell r="E7">
            <v>2948.6770000000001</v>
          </cell>
          <cell r="F7">
            <v>2948.7392083333334</v>
          </cell>
          <cell r="G7">
            <v>2948.7972083333334</v>
          </cell>
          <cell r="H7">
            <v>2948.8516041666667</v>
          </cell>
          <cell r="I7">
            <v>2948.9038541666669</v>
          </cell>
          <cell r="J7">
            <v>2948.9541041666666</v>
          </cell>
          <cell r="K7">
            <v>2949.0043958333331</v>
          </cell>
          <cell r="L7">
            <v>2949.0567083333331</v>
          </cell>
          <cell r="M7">
            <v>2949.1202916666666</v>
          </cell>
          <cell r="N7">
            <v>2949.1914375000001</v>
          </cell>
          <cell r="O7">
            <v>2949.2710416666669</v>
          </cell>
          <cell r="P7">
            <v>2949.3571458333336</v>
          </cell>
          <cell r="Q7">
            <v>2949.444854166667</v>
          </cell>
          <cell r="R7">
            <v>2949.5353541666668</v>
          </cell>
          <cell r="S7">
            <v>2949.62925</v>
          </cell>
          <cell r="T7">
            <v>2949.7194583333335</v>
          </cell>
          <cell r="U7">
            <v>2949.8112500000002</v>
          </cell>
          <cell r="V7">
            <v>2949.901166666667</v>
          </cell>
          <cell r="W7">
            <v>2949.9911458333336</v>
          </cell>
          <cell r="X7">
            <v>2950.0791666666669</v>
          </cell>
          <cell r="Y7">
            <v>2950.1662291666667</v>
          </cell>
          <cell r="Z7">
            <v>2950.254625</v>
          </cell>
          <cell r="AA7">
            <v>2950.3454166666666</v>
          </cell>
          <cell r="AB7">
            <v>2950.4279166666665</v>
          </cell>
          <cell r="AC7">
            <v>2950.5006041666666</v>
          </cell>
        </row>
        <row r="9">
          <cell r="E9">
            <v>5250.0610000000006</v>
          </cell>
          <cell r="F9">
            <v>5250.2143125000002</v>
          </cell>
          <cell r="G9">
            <v>5250.3580416666673</v>
          </cell>
          <cell r="H9">
            <v>5250.4940625000008</v>
          </cell>
          <cell r="I9">
            <v>5250.6280208333337</v>
          </cell>
          <cell r="J9">
            <v>5250.7586458333335</v>
          </cell>
          <cell r="K9">
            <v>5250.8898958333339</v>
          </cell>
          <cell r="L9">
            <v>5251.0332291666673</v>
          </cell>
          <cell r="M9">
            <v>5251.2040000000006</v>
          </cell>
          <cell r="N9">
            <v>5251.3995208333336</v>
          </cell>
          <cell r="O9">
            <v>5251.6109166666665</v>
          </cell>
          <cell r="P9">
            <v>5251.8358958333329</v>
          </cell>
          <cell r="Q9">
            <v>5252.0581458333327</v>
          </cell>
          <cell r="R9">
            <v>5252.2846666666665</v>
          </cell>
          <cell r="S9">
            <v>5252.5068124999998</v>
          </cell>
          <cell r="T9">
            <v>5252.7278541666665</v>
          </cell>
          <cell r="U9">
            <v>5252.9460416666661</v>
          </cell>
          <cell r="V9">
            <v>5253.1602499999999</v>
          </cell>
          <cell r="W9">
            <v>5253.3689583333335</v>
          </cell>
          <cell r="X9">
            <v>5253.5690624999997</v>
          </cell>
          <cell r="Y9">
            <v>5253.7630833333333</v>
          </cell>
          <cell r="Z9">
            <v>5253.9543333333331</v>
          </cell>
          <cell r="AA9">
            <v>5254.1474583333329</v>
          </cell>
          <cell r="AB9">
            <v>5254.3299374999997</v>
          </cell>
          <cell r="AC9">
            <v>5254.4992916666661</v>
          </cell>
        </row>
        <row r="11">
          <cell r="E11">
            <v>614.50800000000004</v>
          </cell>
          <cell r="F11">
            <v>614.59550000000002</v>
          </cell>
          <cell r="G11">
            <v>614.62180555555562</v>
          </cell>
          <cell r="H11">
            <v>614.70100000000002</v>
          </cell>
          <cell r="I11">
            <v>614.74719444444452</v>
          </cell>
          <cell r="J11">
            <v>614.80200000000002</v>
          </cell>
          <cell r="K11">
            <v>614.87188888888886</v>
          </cell>
          <cell r="L11">
            <v>614.89300000000003</v>
          </cell>
          <cell r="M11">
            <v>614.97438888888894</v>
          </cell>
          <cell r="N11">
            <v>615.005</v>
          </cell>
          <cell r="O11">
            <v>615.005</v>
          </cell>
          <cell r="P11">
            <v>615.005</v>
          </cell>
          <cell r="Q11">
            <v>615.005</v>
          </cell>
          <cell r="R11">
            <v>615.005</v>
          </cell>
          <cell r="S11">
            <v>615.005</v>
          </cell>
          <cell r="T11">
            <v>615.005</v>
          </cell>
          <cell r="U11">
            <v>615.005</v>
          </cell>
          <cell r="V11">
            <v>615.005</v>
          </cell>
          <cell r="W11">
            <v>615.005</v>
          </cell>
          <cell r="X11">
            <v>615.005</v>
          </cell>
          <cell r="Y11">
            <v>615.005</v>
          </cell>
          <cell r="Z11">
            <v>615.005</v>
          </cell>
          <cell r="AA11">
            <v>615.08580555555557</v>
          </cell>
          <cell r="AB11">
            <v>615.15161111111115</v>
          </cell>
          <cell r="AC11">
            <v>615.17950000000008</v>
          </cell>
        </row>
        <row r="99">
          <cell r="E99">
            <v>8477.9599999999937</v>
          </cell>
          <cell r="F99">
            <v>8477.9999999999945</v>
          </cell>
          <cell r="G99">
            <v>8478.0299999999952</v>
          </cell>
          <cell r="H99">
            <v>8478.0699999999961</v>
          </cell>
          <cell r="I99">
            <v>8478.1199999999953</v>
          </cell>
          <cell r="J99">
            <v>8478.1599999999962</v>
          </cell>
          <cell r="K99">
            <v>8478.1999999999971</v>
          </cell>
          <cell r="L99">
            <v>8478.2299999999977</v>
          </cell>
          <cell r="M99">
            <v>8478.2699999999986</v>
          </cell>
          <cell r="N99">
            <v>8478.31</v>
          </cell>
          <cell r="O99">
            <v>8478.35</v>
          </cell>
          <cell r="P99">
            <v>8478.39</v>
          </cell>
          <cell r="Q99">
            <v>8478.43</v>
          </cell>
          <cell r="R99">
            <v>8478.48</v>
          </cell>
          <cell r="S99">
            <v>8478.51</v>
          </cell>
          <cell r="T99">
            <v>8478.56</v>
          </cell>
          <cell r="U99">
            <v>8478.6</v>
          </cell>
          <cell r="V99">
            <v>8478.65</v>
          </cell>
          <cell r="W99">
            <v>8478.69</v>
          </cell>
          <cell r="X99">
            <v>8478.73</v>
          </cell>
          <cell r="Y99">
            <v>8478.7800000000007</v>
          </cell>
          <cell r="Z99">
            <v>8478.84</v>
          </cell>
          <cell r="AA99">
            <v>8478.89</v>
          </cell>
          <cell r="AB99">
            <v>8478.94</v>
          </cell>
          <cell r="AC99">
            <v>8478.99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Лист1"/>
      <sheetName val="Протоколы"/>
      <sheetName val="Приложение №2"/>
      <sheetName val="Приложение №3"/>
      <sheetName val="Приложение №4"/>
      <sheetName val="Приложение №5 Коминтерновская"/>
      <sheetName val="Приложение №6"/>
      <sheetName val="нагрузки АЧР"/>
      <sheetName val="Ведомость"/>
      <sheetName val="ТНС абоненты "/>
      <sheetName val="Лист2"/>
    </sheetNames>
    <sheetDataSet>
      <sheetData sheetId="0">
        <row r="18">
          <cell r="I18">
            <v>556.87190448684078</v>
          </cell>
        </row>
        <row r="19">
          <cell r="E19">
            <v>6.5567879999999992</v>
          </cell>
          <cell r="F19">
            <v>6.2383330800000003</v>
          </cell>
          <cell r="G19">
            <v>6.0518782800000004</v>
          </cell>
          <cell r="H19">
            <v>5.8312195200000003</v>
          </cell>
          <cell r="I19">
            <v>5.6420481599999981</v>
          </cell>
          <cell r="J19">
            <v>5.6240200799999993</v>
          </cell>
          <cell r="K19">
            <v>6.0174273600000001</v>
          </cell>
          <cell r="L19">
            <v>6.6514971599999981</v>
          </cell>
          <cell r="M19">
            <v>7.1841898799999999</v>
          </cell>
          <cell r="N19">
            <v>7.9143271199999994</v>
          </cell>
          <cell r="O19">
            <v>8.296621199999997</v>
          </cell>
          <cell r="P19">
            <v>8.3106979199999991</v>
          </cell>
          <cell r="Q19">
            <v>8.2500692399999984</v>
          </cell>
          <cell r="R19">
            <v>8.43973452</v>
          </cell>
          <cell r="S19">
            <v>8.2296950399999993</v>
          </cell>
          <cell r="T19">
            <v>8.16832548</v>
          </cell>
          <cell r="U19">
            <v>8.3583612000000009</v>
          </cell>
          <cell r="V19">
            <v>8.3913303600000013</v>
          </cell>
          <cell r="W19">
            <v>7.2801338399999995</v>
          </cell>
          <cell r="X19">
            <v>5.8144262400000004</v>
          </cell>
          <cell r="Y19">
            <v>6.1928924399999987</v>
          </cell>
          <cell r="Z19">
            <v>7.6961379599999988</v>
          </cell>
          <cell r="AA19">
            <v>7.1247960000000008</v>
          </cell>
          <cell r="AB19">
            <v>6.6773044799999992</v>
          </cell>
        </row>
        <row r="20">
          <cell r="E20">
            <v>0.48960000000000004</v>
          </cell>
          <cell r="F20">
            <v>0.48</v>
          </cell>
          <cell r="G20">
            <v>0.47520000000000001</v>
          </cell>
          <cell r="H20">
            <v>0.46560000000000001</v>
          </cell>
          <cell r="I20">
            <v>0.42719999999999997</v>
          </cell>
          <cell r="J20">
            <v>0.4128</v>
          </cell>
          <cell r="K20">
            <v>0.432</v>
          </cell>
          <cell r="L20">
            <v>0.47520000000000001</v>
          </cell>
          <cell r="M20">
            <v>0.57120000000000004</v>
          </cell>
          <cell r="N20">
            <v>0.61439999999999995</v>
          </cell>
          <cell r="O20">
            <v>0.65280000000000005</v>
          </cell>
          <cell r="P20">
            <v>0.65760000000000007</v>
          </cell>
          <cell r="Q20">
            <v>0.62880000000000003</v>
          </cell>
          <cell r="R20">
            <v>0.69599999999999995</v>
          </cell>
          <cell r="S20">
            <v>0.67200000000000004</v>
          </cell>
          <cell r="T20">
            <v>0.61920000000000008</v>
          </cell>
          <cell r="U20">
            <v>0.58560000000000001</v>
          </cell>
          <cell r="V20">
            <v>0.56159999999999999</v>
          </cell>
          <cell r="W20">
            <v>0.50880000000000003</v>
          </cell>
          <cell r="X20">
            <v>0.42240000000000005</v>
          </cell>
          <cell r="Y20">
            <v>0.432</v>
          </cell>
          <cell r="Z20">
            <v>0.54720000000000002</v>
          </cell>
          <cell r="AA20">
            <v>0.51839999999999997</v>
          </cell>
          <cell r="AB20">
            <v>0.48960000000000004</v>
          </cell>
        </row>
        <row r="25">
          <cell r="E25">
            <v>7.8840000000000007E-2</v>
          </cell>
          <cell r="F25">
            <v>7.740000000000001E-2</v>
          </cell>
          <cell r="G25">
            <v>7.8480000000000008E-2</v>
          </cell>
          <cell r="H25">
            <v>7.9200000000000007E-2</v>
          </cell>
          <cell r="I25">
            <v>8.1000000000000003E-2</v>
          </cell>
          <cell r="J25">
            <v>7.8840000000000007E-2</v>
          </cell>
          <cell r="K25">
            <v>8.5320000000000007E-2</v>
          </cell>
          <cell r="L25">
            <v>0.11700000000000001</v>
          </cell>
          <cell r="M25">
            <v>0.16164000000000001</v>
          </cell>
          <cell r="N25">
            <v>0.17820000000000003</v>
          </cell>
          <cell r="O25">
            <v>0.19512000000000002</v>
          </cell>
          <cell r="P25">
            <v>0.20592000000000002</v>
          </cell>
          <cell r="Q25">
            <v>0.19475999999999999</v>
          </cell>
          <cell r="R25">
            <v>0.19584000000000001</v>
          </cell>
          <cell r="S25">
            <v>0.18647999999999998</v>
          </cell>
          <cell r="T25">
            <v>0.17496</v>
          </cell>
          <cell r="U25">
            <v>0.16811999999999999</v>
          </cell>
          <cell r="V25">
            <v>0.14220000000000002</v>
          </cell>
          <cell r="W25">
            <v>0.12168000000000001</v>
          </cell>
          <cell r="X25">
            <v>0.10332000000000001</v>
          </cell>
          <cell r="Y25">
            <v>9.323999999999999E-2</v>
          </cell>
          <cell r="Z25">
            <v>8.4600000000000009E-2</v>
          </cell>
          <cell r="AA25">
            <v>8.2799999999999999E-2</v>
          </cell>
          <cell r="AB25">
            <v>8.2799999999999999E-2</v>
          </cell>
        </row>
        <row r="26">
          <cell r="E26">
            <v>3.5999999999999997E-2</v>
          </cell>
          <cell r="F26">
            <v>3.5639999999999998E-2</v>
          </cell>
          <cell r="G26">
            <v>3.5999999999999997E-2</v>
          </cell>
          <cell r="H26">
            <v>3.5639999999999998E-2</v>
          </cell>
          <cell r="I26">
            <v>3.6359999999999996E-2</v>
          </cell>
          <cell r="J26">
            <v>3.5639999999999998E-2</v>
          </cell>
          <cell r="K26">
            <v>3.492E-2</v>
          </cell>
          <cell r="L26">
            <v>4.3200000000000002E-2</v>
          </cell>
          <cell r="M26">
            <v>6.1560000000000004E-2</v>
          </cell>
          <cell r="N26">
            <v>5.1840000000000004E-2</v>
          </cell>
          <cell r="O26">
            <v>6.0480000000000006E-2</v>
          </cell>
          <cell r="P26">
            <v>6.8040000000000003E-2</v>
          </cell>
          <cell r="Q26">
            <v>5.7599999999999998E-2</v>
          </cell>
          <cell r="R26">
            <v>6.0120000000000007E-2</v>
          </cell>
          <cell r="S26">
            <v>5.7599999999999998E-2</v>
          </cell>
          <cell r="T26">
            <v>5.5079999999999997E-2</v>
          </cell>
          <cell r="U26">
            <v>4.5719999999999997E-2</v>
          </cell>
          <cell r="V26">
            <v>4.0680000000000001E-2</v>
          </cell>
          <cell r="W26">
            <v>3.9960000000000002E-2</v>
          </cell>
          <cell r="X26">
            <v>3.6719999999999996E-2</v>
          </cell>
          <cell r="Y26">
            <v>3.6719999999999996E-2</v>
          </cell>
          <cell r="Z26">
            <v>3.6359999999999996E-2</v>
          </cell>
          <cell r="AA26">
            <v>3.6359999999999996E-2</v>
          </cell>
          <cell r="AB26">
            <v>3.7079999999999995E-2</v>
          </cell>
        </row>
        <row r="28">
          <cell r="E28">
            <v>0.13428000000000001</v>
          </cell>
          <cell r="F28">
            <v>0.13140000000000002</v>
          </cell>
          <cell r="G28">
            <v>0.1278</v>
          </cell>
          <cell r="H28">
            <v>0.14112</v>
          </cell>
          <cell r="I28">
            <v>0.14147999999999999</v>
          </cell>
          <cell r="J28">
            <v>0.12996000000000002</v>
          </cell>
          <cell r="K28">
            <v>0.18108000000000002</v>
          </cell>
          <cell r="L28">
            <v>0.22464000000000001</v>
          </cell>
          <cell r="M28">
            <v>0.25380000000000003</v>
          </cell>
          <cell r="N28">
            <v>0.26316000000000001</v>
          </cell>
          <cell r="O28">
            <v>0.26712000000000002</v>
          </cell>
          <cell r="P28">
            <v>0.26928000000000002</v>
          </cell>
          <cell r="Q28">
            <v>0.26928000000000002</v>
          </cell>
          <cell r="R28">
            <v>0.26784000000000002</v>
          </cell>
          <cell r="S28">
            <v>0.26568000000000003</v>
          </cell>
          <cell r="T28">
            <v>0.27216000000000001</v>
          </cell>
          <cell r="U28">
            <v>0.27288000000000001</v>
          </cell>
          <cell r="V28">
            <v>0.26784000000000002</v>
          </cell>
          <cell r="W28">
            <v>0.24336000000000002</v>
          </cell>
          <cell r="X28">
            <v>0.2034</v>
          </cell>
          <cell r="Y28">
            <v>0.18540000000000001</v>
          </cell>
          <cell r="Z28">
            <v>0.17748</v>
          </cell>
          <cell r="AA28">
            <v>0.16200000000000001</v>
          </cell>
          <cell r="AB28">
            <v>0.14436000000000002</v>
          </cell>
        </row>
        <row r="29">
          <cell r="E29">
            <v>3.5999999999999997E-2</v>
          </cell>
          <cell r="F29">
            <v>3.5639999999999998E-2</v>
          </cell>
          <cell r="G29">
            <v>3.5999999999999997E-2</v>
          </cell>
          <cell r="H29">
            <v>3.5639999999999998E-2</v>
          </cell>
          <cell r="I29">
            <v>3.6359999999999996E-2</v>
          </cell>
          <cell r="J29">
            <v>3.5639999999999998E-2</v>
          </cell>
          <cell r="K29">
            <v>3.492E-2</v>
          </cell>
          <cell r="L29">
            <v>4.3200000000000002E-2</v>
          </cell>
          <cell r="M29">
            <v>6.1560000000000004E-2</v>
          </cell>
          <cell r="N29">
            <v>5.1840000000000004E-2</v>
          </cell>
          <cell r="O29">
            <v>6.0480000000000006E-2</v>
          </cell>
          <cell r="P29">
            <v>6.8040000000000003E-2</v>
          </cell>
          <cell r="Q29">
            <v>5.7599999999999998E-2</v>
          </cell>
          <cell r="R29">
            <v>6.0120000000000007E-2</v>
          </cell>
          <cell r="S29">
            <v>5.7599999999999998E-2</v>
          </cell>
          <cell r="T29">
            <v>5.5079999999999997E-2</v>
          </cell>
          <cell r="U29">
            <v>4.5719999999999997E-2</v>
          </cell>
          <cell r="V29">
            <v>4.0680000000000001E-2</v>
          </cell>
          <cell r="W29">
            <v>3.9960000000000002E-2</v>
          </cell>
          <cell r="X29">
            <v>3.6719999999999996E-2</v>
          </cell>
          <cell r="Y29">
            <v>3.6719999999999996E-2</v>
          </cell>
          <cell r="Z29">
            <v>3.6359999999999996E-2</v>
          </cell>
          <cell r="AA29">
            <v>3.6359999999999996E-2</v>
          </cell>
          <cell r="AB29">
            <v>3.7079999999999995E-2</v>
          </cell>
        </row>
        <row r="31">
          <cell r="E31">
            <v>0.68064000000000002</v>
          </cell>
          <cell r="F31">
            <v>0.66480000000000006</v>
          </cell>
          <cell r="G31">
            <v>0.67056000000000004</v>
          </cell>
          <cell r="H31">
            <v>0.64512000000000003</v>
          </cell>
          <cell r="I31">
            <v>0.64127999999999996</v>
          </cell>
          <cell r="J31">
            <v>0.66815999999999998</v>
          </cell>
          <cell r="K31">
            <v>0.67391999999999996</v>
          </cell>
          <cell r="L31">
            <v>0.81887999999999994</v>
          </cell>
          <cell r="M31">
            <v>0.90192000000000005</v>
          </cell>
          <cell r="N31">
            <v>0.94703999999999999</v>
          </cell>
          <cell r="O31">
            <v>0.97296000000000005</v>
          </cell>
          <cell r="P31">
            <v>0.96432000000000007</v>
          </cell>
          <cell r="Q31">
            <v>0.9676800000000001</v>
          </cell>
          <cell r="R31">
            <v>0.94656000000000007</v>
          </cell>
          <cell r="S31">
            <v>0.97104000000000001</v>
          </cell>
          <cell r="T31">
            <v>0.97632000000000008</v>
          </cell>
          <cell r="U31">
            <v>0.98063999999999996</v>
          </cell>
          <cell r="V31">
            <v>0.93120000000000003</v>
          </cell>
          <cell r="W31">
            <v>0.82511999999999996</v>
          </cell>
          <cell r="X31">
            <v>0.79103999999999997</v>
          </cell>
          <cell r="Y31">
            <v>0.73872000000000004</v>
          </cell>
          <cell r="Z31">
            <v>0.73824000000000001</v>
          </cell>
          <cell r="AA31">
            <v>0.73296000000000006</v>
          </cell>
          <cell r="AB31">
            <v>0.72720000000000007</v>
          </cell>
        </row>
        <row r="32">
          <cell r="E32">
            <v>0.2712</v>
          </cell>
          <cell r="F32">
            <v>0.26304</v>
          </cell>
          <cell r="G32">
            <v>0.27792</v>
          </cell>
          <cell r="H32">
            <v>0.28032000000000001</v>
          </cell>
          <cell r="I32">
            <v>0.27648</v>
          </cell>
          <cell r="J32">
            <v>0.27504000000000001</v>
          </cell>
          <cell r="K32">
            <v>0.25872000000000001</v>
          </cell>
          <cell r="L32">
            <v>0.26784000000000002</v>
          </cell>
          <cell r="M32">
            <v>0.28704000000000002</v>
          </cell>
          <cell r="N32">
            <v>0.27888000000000002</v>
          </cell>
          <cell r="O32">
            <v>0.32351999999999997</v>
          </cell>
          <cell r="P32">
            <v>0.31872</v>
          </cell>
          <cell r="Q32">
            <v>0.31536000000000003</v>
          </cell>
          <cell r="R32">
            <v>0.31007999999999997</v>
          </cell>
          <cell r="S32">
            <v>0.33168000000000003</v>
          </cell>
          <cell r="T32">
            <v>0.33360000000000001</v>
          </cell>
          <cell r="U32">
            <v>0.33312000000000003</v>
          </cell>
          <cell r="V32">
            <v>0.32112000000000002</v>
          </cell>
          <cell r="W32">
            <v>0.31344</v>
          </cell>
          <cell r="X32">
            <v>0.29808000000000001</v>
          </cell>
          <cell r="Y32">
            <v>0.2712</v>
          </cell>
          <cell r="Z32">
            <v>0.26495999999999997</v>
          </cell>
          <cell r="AA32">
            <v>0.26447999999999999</v>
          </cell>
          <cell r="AB32">
            <v>0.28079999999999999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7">
          <cell r="E37">
            <v>4.9919999999999999E-2</v>
          </cell>
          <cell r="F37">
            <v>4.7039999999999998E-2</v>
          </cell>
          <cell r="G37">
            <v>4.3200000000000002E-2</v>
          </cell>
          <cell r="H37">
            <v>4.1280000000000004E-2</v>
          </cell>
          <cell r="I37">
            <v>4.3200000000000002E-2</v>
          </cell>
          <cell r="J37">
            <v>4.6560000000000004E-2</v>
          </cell>
          <cell r="K37">
            <v>4.7039999999999998E-2</v>
          </cell>
          <cell r="L37">
            <v>4.9919999999999999E-2</v>
          </cell>
          <cell r="M37">
            <v>5.6160000000000002E-2</v>
          </cell>
          <cell r="N37">
            <v>6.2399999999999997E-2</v>
          </cell>
          <cell r="O37">
            <v>6.1439999999999995E-2</v>
          </cell>
          <cell r="P37">
            <v>6.5759999999999999E-2</v>
          </cell>
          <cell r="Q37">
            <v>6.3840000000000008E-2</v>
          </cell>
          <cell r="R37">
            <v>6.0480000000000006E-2</v>
          </cell>
          <cell r="S37">
            <v>6.096E-2</v>
          </cell>
          <cell r="T37">
            <v>6.2399999999999997E-2</v>
          </cell>
          <cell r="U37">
            <v>5.9040000000000002E-2</v>
          </cell>
          <cell r="V37">
            <v>5.6640000000000003E-2</v>
          </cell>
          <cell r="W37">
            <v>5.4240000000000003E-2</v>
          </cell>
          <cell r="X37">
            <v>5.7120000000000004E-2</v>
          </cell>
          <cell r="Y37">
            <v>4.8000000000000001E-2</v>
          </cell>
          <cell r="Z37">
            <v>5.4240000000000003E-2</v>
          </cell>
          <cell r="AA37">
            <v>5.1360000000000003E-2</v>
          </cell>
          <cell r="AB37">
            <v>5.0880000000000002E-2</v>
          </cell>
        </row>
        <row r="38">
          <cell r="E38">
            <v>0.2712</v>
          </cell>
          <cell r="F38">
            <v>0.26304</v>
          </cell>
          <cell r="G38">
            <v>0.27792</v>
          </cell>
          <cell r="H38">
            <v>0.28032000000000001</v>
          </cell>
          <cell r="I38">
            <v>0.27648</v>
          </cell>
          <cell r="J38">
            <v>0.27504000000000001</v>
          </cell>
          <cell r="K38">
            <v>0.25872000000000001</v>
          </cell>
          <cell r="L38">
            <v>0.26784000000000002</v>
          </cell>
          <cell r="M38">
            <v>0.28704000000000002</v>
          </cell>
          <cell r="N38">
            <v>0.27888000000000002</v>
          </cell>
          <cell r="O38">
            <v>0.32351999999999997</v>
          </cell>
          <cell r="P38">
            <v>0.31872</v>
          </cell>
          <cell r="Q38">
            <v>0.31536000000000003</v>
          </cell>
          <cell r="R38">
            <v>0.31007999999999997</v>
          </cell>
          <cell r="S38">
            <v>0.33168000000000003</v>
          </cell>
          <cell r="T38">
            <v>0.33360000000000001</v>
          </cell>
          <cell r="U38">
            <v>0.33312000000000003</v>
          </cell>
          <cell r="V38">
            <v>0.32112000000000002</v>
          </cell>
          <cell r="W38">
            <v>0.31344</v>
          </cell>
          <cell r="X38">
            <v>0.29808000000000001</v>
          </cell>
          <cell r="Y38">
            <v>0.2712</v>
          </cell>
          <cell r="Z38">
            <v>0.26495999999999997</v>
          </cell>
          <cell r="AA38">
            <v>0.26447999999999999</v>
          </cell>
          <cell r="AB38">
            <v>0.28079999999999999</v>
          </cell>
        </row>
        <row r="40">
          <cell r="E40">
            <v>1.3507199999999999</v>
          </cell>
          <cell r="F40">
            <v>1.2938399999999999</v>
          </cell>
          <cell r="G40">
            <v>1.28304</v>
          </cell>
          <cell r="H40">
            <v>1.2664800000000001</v>
          </cell>
          <cell r="I40">
            <v>1.2607200000000001</v>
          </cell>
          <cell r="J40">
            <v>1.2758399999999999</v>
          </cell>
          <cell r="K40">
            <v>1.3068</v>
          </cell>
          <cell r="L40">
            <v>1.4932799999999999</v>
          </cell>
          <cell r="M40">
            <v>1.56168</v>
          </cell>
          <cell r="N40">
            <v>1.6739999999999999</v>
          </cell>
          <cell r="O40">
            <v>1.7294400000000001</v>
          </cell>
          <cell r="P40">
            <v>1.7092799999999999</v>
          </cell>
          <cell r="Q40">
            <v>1.6588800000000001</v>
          </cell>
          <cell r="R40">
            <v>1.7179200000000001</v>
          </cell>
          <cell r="S40">
            <v>1.7092799999999999</v>
          </cell>
          <cell r="T40">
            <v>1.70424</v>
          </cell>
          <cell r="U40">
            <v>1.72584</v>
          </cell>
          <cell r="V40">
            <v>1.6956000000000002</v>
          </cell>
          <cell r="W40">
            <v>1.6668000000000001</v>
          </cell>
          <cell r="X40">
            <v>1.62</v>
          </cell>
          <cell r="Y40">
            <v>1.5732000000000002</v>
          </cell>
          <cell r="Z40">
            <v>1.5192000000000001</v>
          </cell>
          <cell r="AA40">
            <v>1.4270399999999999</v>
          </cell>
          <cell r="AB40">
            <v>1.3564799999999999</v>
          </cell>
        </row>
        <row r="41">
          <cell r="E41">
            <v>0.19872000000000001</v>
          </cell>
          <cell r="F41">
            <v>0.19728000000000001</v>
          </cell>
          <cell r="G41">
            <v>0.19944000000000001</v>
          </cell>
          <cell r="H41">
            <v>0.20232</v>
          </cell>
          <cell r="I41">
            <v>0.20016</v>
          </cell>
          <cell r="J41">
            <v>0.20088</v>
          </cell>
          <cell r="K41">
            <v>0.19872000000000001</v>
          </cell>
          <cell r="L41">
            <v>0.25992000000000004</v>
          </cell>
          <cell r="M41">
            <v>0.25848000000000004</v>
          </cell>
          <cell r="N41">
            <v>0.26928000000000002</v>
          </cell>
          <cell r="O41">
            <v>0.30312</v>
          </cell>
          <cell r="P41">
            <v>0.29016000000000003</v>
          </cell>
          <cell r="Q41">
            <v>0.25919999999999999</v>
          </cell>
          <cell r="R41">
            <v>0.28799999999999998</v>
          </cell>
          <cell r="S41">
            <v>0.29016000000000003</v>
          </cell>
          <cell r="T41">
            <v>0.29519999999999996</v>
          </cell>
          <cell r="U41">
            <v>0.27216000000000001</v>
          </cell>
          <cell r="V41">
            <v>0.26928000000000002</v>
          </cell>
          <cell r="W41">
            <v>0.25128</v>
          </cell>
          <cell r="X41">
            <v>0.23760000000000001</v>
          </cell>
          <cell r="Y41">
            <v>0.23400000000000001</v>
          </cell>
          <cell r="Z41">
            <v>0.21815999999999999</v>
          </cell>
          <cell r="AA41">
            <v>0.20736000000000002</v>
          </cell>
          <cell r="AB41">
            <v>0.20304</v>
          </cell>
        </row>
        <row r="43">
          <cell r="E43">
            <v>5.64E-3</v>
          </cell>
          <cell r="F43">
            <v>5.5200000000000006E-3</v>
          </cell>
          <cell r="G43">
            <v>5.28E-3</v>
          </cell>
          <cell r="H43">
            <v>5.5200000000000006E-3</v>
          </cell>
          <cell r="I43">
            <v>5.28E-3</v>
          </cell>
          <cell r="J43">
            <v>5.4000000000000003E-3</v>
          </cell>
          <cell r="K43">
            <v>5.5200000000000006E-3</v>
          </cell>
          <cell r="L43">
            <v>6.0000000000000001E-3</v>
          </cell>
          <cell r="M43">
            <v>5.28E-3</v>
          </cell>
          <cell r="N43">
            <v>4.6800000000000001E-3</v>
          </cell>
          <cell r="O43">
            <v>5.28E-3</v>
          </cell>
          <cell r="P43">
            <v>4.7999999999999996E-3</v>
          </cell>
          <cell r="Q43">
            <v>5.4000000000000003E-3</v>
          </cell>
          <cell r="R43">
            <v>5.28E-3</v>
          </cell>
          <cell r="S43">
            <v>5.1600000000000005E-3</v>
          </cell>
          <cell r="T43">
            <v>5.64E-3</v>
          </cell>
          <cell r="U43">
            <v>5.7599999999999995E-3</v>
          </cell>
          <cell r="V43">
            <v>6.4800000000000005E-3</v>
          </cell>
          <cell r="W43">
            <v>6.3600000000000002E-3</v>
          </cell>
          <cell r="X43">
            <v>6.8399999999999997E-3</v>
          </cell>
          <cell r="Y43">
            <v>6.2399999999999999E-3</v>
          </cell>
          <cell r="Z43">
            <v>6.4800000000000005E-3</v>
          </cell>
          <cell r="AA43">
            <v>6.2399999999999999E-3</v>
          </cell>
          <cell r="AB43">
            <v>6.2399999999999999E-3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6">
          <cell r="E46">
            <v>0.71040000000000003</v>
          </cell>
          <cell r="F46">
            <v>0.67920000000000003</v>
          </cell>
          <cell r="G46">
            <v>0.66239999999999999</v>
          </cell>
          <cell r="H46">
            <v>0.64200000000000002</v>
          </cell>
          <cell r="I46">
            <v>0.62639999999999996</v>
          </cell>
          <cell r="J46">
            <v>0.63360000000000005</v>
          </cell>
          <cell r="K46">
            <v>0.70920000000000005</v>
          </cell>
          <cell r="L46">
            <v>0.79800000000000004</v>
          </cell>
          <cell r="M46">
            <v>0.84960000000000002</v>
          </cell>
          <cell r="N46">
            <v>1.0692000000000002</v>
          </cell>
          <cell r="O46">
            <v>1.2467999999999999</v>
          </cell>
          <cell r="P46">
            <v>1.2744000000000002</v>
          </cell>
          <cell r="Q46">
            <v>1.29</v>
          </cell>
          <cell r="R46">
            <v>1.2887999999999999</v>
          </cell>
          <cell r="S46">
            <v>1.2827999999999999</v>
          </cell>
          <cell r="T46">
            <v>1.2924</v>
          </cell>
          <cell r="U46">
            <v>1.3356000000000001</v>
          </cell>
          <cell r="V46">
            <v>1.3391999999999999</v>
          </cell>
          <cell r="W46">
            <v>1.3632</v>
          </cell>
          <cell r="X46">
            <v>1.3548</v>
          </cell>
          <cell r="Y46">
            <v>1.3416000000000001</v>
          </cell>
          <cell r="Z46">
            <v>1.2467999999999999</v>
          </cell>
          <cell r="AA46">
            <v>0.94440000000000002</v>
          </cell>
          <cell r="AB46">
            <v>0.80520000000000003</v>
          </cell>
        </row>
        <row r="47">
          <cell r="E47">
            <v>8.4000000000000012E-3</v>
          </cell>
          <cell r="F47">
            <v>6.0000000000000001E-3</v>
          </cell>
          <cell r="G47">
            <v>6.0000000000000001E-3</v>
          </cell>
          <cell r="H47">
            <v>7.1999999999999998E-3</v>
          </cell>
          <cell r="I47">
            <v>4.7999999999999996E-3</v>
          </cell>
          <cell r="J47">
            <v>6.0000000000000001E-3</v>
          </cell>
          <cell r="K47">
            <v>7.1999999999999998E-3</v>
          </cell>
          <cell r="L47">
            <v>2.3999999999999998E-3</v>
          </cell>
          <cell r="M47">
            <v>8.4000000000000012E-3</v>
          </cell>
          <cell r="N47">
            <v>1.1999999999999999E-3</v>
          </cell>
          <cell r="O47">
            <v>0</v>
          </cell>
          <cell r="P47">
            <v>1.1999999999999999E-3</v>
          </cell>
          <cell r="Q47">
            <v>0</v>
          </cell>
          <cell r="R47">
            <v>0</v>
          </cell>
          <cell r="S47">
            <v>1.1999999999999999E-3</v>
          </cell>
          <cell r="T47">
            <v>1.1999999999999999E-3</v>
          </cell>
          <cell r="U47">
            <v>3.5999999999999999E-3</v>
          </cell>
          <cell r="V47">
            <v>1.1999999999999999E-3</v>
          </cell>
          <cell r="W47">
            <v>1.0800000000000001E-2</v>
          </cell>
          <cell r="X47">
            <v>3.5999999999999999E-3</v>
          </cell>
          <cell r="Y47">
            <v>2.3999999999999998E-3</v>
          </cell>
          <cell r="Z47">
            <v>1.0800000000000001E-2</v>
          </cell>
          <cell r="AA47">
            <v>3.3600000000000005E-2</v>
          </cell>
          <cell r="AB47">
            <v>1.0800000000000001E-2</v>
          </cell>
        </row>
        <row r="49">
          <cell r="E49">
            <v>9.7200000000000009E-2</v>
          </cell>
          <cell r="F49">
            <v>9.3960000000000002E-2</v>
          </cell>
          <cell r="G49">
            <v>9.1799999999999993E-2</v>
          </cell>
          <cell r="H49">
            <v>9.1799999999999993E-2</v>
          </cell>
          <cell r="I49">
            <v>9.1799999999999993E-2</v>
          </cell>
          <cell r="J49">
            <v>9.4320000000000001E-2</v>
          </cell>
          <cell r="K49">
            <v>0.10764</v>
          </cell>
          <cell r="L49">
            <v>0.14112</v>
          </cell>
          <cell r="M49">
            <v>0.21708000000000002</v>
          </cell>
          <cell r="N49">
            <v>0.23760000000000001</v>
          </cell>
          <cell r="O49">
            <v>0.24659999999999999</v>
          </cell>
          <cell r="P49">
            <v>0.28764000000000001</v>
          </cell>
          <cell r="Q49">
            <v>0.25812000000000002</v>
          </cell>
          <cell r="R49">
            <v>0.25919999999999999</v>
          </cell>
          <cell r="S49">
            <v>0.26100000000000001</v>
          </cell>
          <cell r="T49">
            <v>0.22356000000000001</v>
          </cell>
          <cell r="U49">
            <v>0.18972</v>
          </cell>
          <cell r="V49">
            <v>0.16416</v>
          </cell>
          <cell r="W49">
            <v>0.1278</v>
          </cell>
          <cell r="X49">
            <v>0.12132000000000001</v>
          </cell>
          <cell r="Y49">
            <v>0.11376</v>
          </cell>
          <cell r="Z49">
            <v>0.10548</v>
          </cell>
          <cell r="AA49">
            <v>0.10116</v>
          </cell>
          <cell r="AB49">
            <v>0.10008</v>
          </cell>
        </row>
        <row r="50">
          <cell r="E50">
            <v>0</v>
          </cell>
          <cell r="F50">
            <v>3.5999999999999997E-4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7.1999999999999994E-4</v>
          </cell>
          <cell r="M50">
            <v>8.6400000000000001E-3</v>
          </cell>
          <cell r="N50">
            <v>1.6920000000000001E-2</v>
          </cell>
          <cell r="O50">
            <v>2.2679999999999999E-2</v>
          </cell>
          <cell r="P50">
            <v>2.4840000000000001E-2</v>
          </cell>
          <cell r="Q50">
            <v>2.0879999999999999E-2</v>
          </cell>
          <cell r="R50">
            <v>2.5560000000000003E-2</v>
          </cell>
          <cell r="S50">
            <v>2.0879999999999999E-2</v>
          </cell>
          <cell r="T50">
            <v>1.7999999999999999E-2</v>
          </cell>
          <cell r="U50">
            <v>6.4800000000000005E-3</v>
          </cell>
          <cell r="V50">
            <v>7.1999999999999994E-4</v>
          </cell>
          <cell r="W50">
            <v>7.1999999999999994E-4</v>
          </cell>
          <cell r="X50">
            <v>0</v>
          </cell>
          <cell r="Y50">
            <v>3.5999999999999997E-4</v>
          </cell>
          <cell r="Z50">
            <v>0</v>
          </cell>
          <cell r="AA50">
            <v>0</v>
          </cell>
          <cell r="AB50">
            <v>0</v>
          </cell>
        </row>
        <row r="52">
          <cell r="E52">
            <v>3.8160000000000006E-2</v>
          </cell>
          <cell r="F52">
            <v>3.7440000000000001E-2</v>
          </cell>
          <cell r="G52">
            <v>3.7440000000000001E-2</v>
          </cell>
          <cell r="H52">
            <v>3.696E-2</v>
          </cell>
          <cell r="I52">
            <v>3.696E-2</v>
          </cell>
          <cell r="J52">
            <v>3.6240000000000001E-2</v>
          </cell>
          <cell r="K52">
            <v>3.5999999999999997E-2</v>
          </cell>
          <cell r="L52">
            <v>3.6480000000000005E-2</v>
          </cell>
          <cell r="M52">
            <v>3.6719999999999996E-2</v>
          </cell>
          <cell r="N52">
            <v>3.7920000000000002E-2</v>
          </cell>
          <cell r="O52">
            <v>3.6719999999999996E-2</v>
          </cell>
          <cell r="P52">
            <v>3.576E-2</v>
          </cell>
          <cell r="Q52">
            <v>3.5999999999999997E-2</v>
          </cell>
          <cell r="R52">
            <v>3.7440000000000001E-2</v>
          </cell>
          <cell r="S52">
            <v>3.1440000000000003E-2</v>
          </cell>
          <cell r="T52">
            <v>2.256E-2</v>
          </cell>
          <cell r="U52">
            <v>2.4240000000000001E-2</v>
          </cell>
          <cell r="V52">
            <v>2.1600000000000001E-2</v>
          </cell>
          <cell r="W52">
            <v>1.728E-2</v>
          </cell>
          <cell r="X52">
            <v>1.6800000000000002E-2</v>
          </cell>
          <cell r="Y52">
            <v>1.6320000000000001E-2</v>
          </cell>
          <cell r="Z52">
            <v>1.6320000000000001E-2</v>
          </cell>
          <cell r="AA52">
            <v>1.6080000000000001E-2</v>
          </cell>
          <cell r="AB52">
            <v>1.6320000000000001E-2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6.0000000000000001E-3</v>
          </cell>
          <cell r="O53">
            <v>1.4399999999999999E-3</v>
          </cell>
          <cell r="P53">
            <v>1.4399999999999999E-3</v>
          </cell>
          <cell r="Q53">
            <v>0</v>
          </cell>
          <cell r="R53">
            <v>1.6799999999999999E-3</v>
          </cell>
          <cell r="S53">
            <v>9.5999999999999992E-4</v>
          </cell>
          <cell r="T53">
            <v>7.1999999999999994E-4</v>
          </cell>
          <cell r="U53">
            <v>2.64E-3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5">
          <cell r="E55">
            <v>0.1416</v>
          </cell>
          <cell r="F55">
            <v>0.13824</v>
          </cell>
          <cell r="G55">
            <v>0.18240000000000001</v>
          </cell>
          <cell r="H55">
            <v>0.15792</v>
          </cell>
          <cell r="I55">
            <v>0.18575999999999998</v>
          </cell>
          <cell r="J55">
            <v>0.18575999999999998</v>
          </cell>
          <cell r="K55">
            <v>0.15552000000000002</v>
          </cell>
          <cell r="L55">
            <v>0.15359999999999999</v>
          </cell>
          <cell r="M55">
            <v>0.19103999999999999</v>
          </cell>
          <cell r="N55">
            <v>0.23232</v>
          </cell>
          <cell r="O55">
            <v>0.19584000000000001</v>
          </cell>
          <cell r="P55">
            <v>0.22416</v>
          </cell>
          <cell r="Q55">
            <v>0.18768000000000001</v>
          </cell>
          <cell r="R55">
            <v>0.19536000000000001</v>
          </cell>
          <cell r="S55">
            <v>0.19392000000000001</v>
          </cell>
          <cell r="T55">
            <v>0.21264000000000002</v>
          </cell>
          <cell r="U55">
            <v>0.20880000000000001</v>
          </cell>
          <cell r="V55">
            <v>0.20736000000000002</v>
          </cell>
          <cell r="W55">
            <v>0.17088</v>
          </cell>
          <cell r="X55">
            <v>0.13392000000000001</v>
          </cell>
          <cell r="Y55">
            <v>0.15503999999999998</v>
          </cell>
          <cell r="Z55">
            <v>0.15359999999999999</v>
          </cell>
          <cell r="AA55">
            <v>0.17471999999999999</v>
          </cell>
          <cell r="AB55">
            <v>0.17712</v>
          </cell>
        </row>
        <row r="56">
          <cell r="E56">
            <v>6.4320000000000002E-2</v>
          </cell>
          <cell r="F56">
            <v>6.6239999999999993E-2</v>
          </cell>
          <cell r="G56">
            <v>8.4000000000000005E-2</v>
          </cell>
          <cell r="H56">
            <v>8.3519999999999997E-2</v>
          </cell>
          <cell r="I56">
            <v>8.5440000000000002E-2</v>
          </cell>
          <cell r="J56">
            <v>9.0240000000000001E-2</v>
          </cell>
          <cell r="K56">
            <v>6.9120000000000001E-2</v>
          </cell>
          <cell r="L56">
            <v>5.2319999999999998E-2</v>
          </cell>
          <cell r="M56">
            <v>8.3519999999999997E-2</v>
          </cell>
          <cell r="N56">
            <v>8.8800000000000004E-2</v>
          </cell>
          <cell r="O56">
            <v>8.3519999999999997E-2</v>
          </cell>
          <cell r="P56">
            <v>8.5440000000000002E-2</v>
          </cell>
          <cell r="Q56">
            <v>7.9680000000000001E-2</v>
          </cell>
          <cell r="R56">
            <v>7.823999999999999E-2</v>
          </cell>
          <cell r="S56">
            <v>7.8719999999999998E-2</v>
          </cell>
          <cell r="T56">
            <v>8.448E-2</v>
          </cell>
          <cell r="U56">
            <v>9.0240000000000001E-2</v>
          </cell>
          <cell r="V56">
            <v>9.1680000000000011E-2</v>
          </cell>
          <cell r="W56">
            <v>8.4960000000000008E-2</v>
          </cell>
          <cell r="X56">
            <v>5.5200000000000006E-2</v>
          </cell>
          <cell r="Y56">
            <v>6.4320000000000002E-2</v>
          </cell>
          <cell r="Z56">
            <v>7.0080000000000003E-2</v>
          </cell>
          <cell r="AA56">
            <v>7.776000000000001E-2</v>
          </cell>
          <cell r="AB56">
            <v>7.8719999999999998E-2</v>
          </cell>
        </row>
        <row r="58">
          <cell r="E58">
            <v>1.6000799999999999</v>
          </cell>
          <cell r="F58">
            <v>1.4548800000000002</v>
          </cell>
          <cell r="G58">
            <v>1.36992</v>
          </cell>
          <cell r="H58">
            <v>1.34856</v>
          </cell>
          <cell r="I58">
            <v>1.34256</v>
          </cell>
          <cell r="J58">
            <v>1.4186400000000001</v>
          </cell>
          <cell r="K58">
            <v>1.6598400000000002</v>
          </cell>
          <cell r="L58">
            <v>1.72848</v>
          </cell>
          <cell r="M58">
            <v>1.7776800000000001</v>
          </cell>
          <cell r="N58">
            <v>1.8727199999999999</v>
          </cell>
          <cell r="O58">
            <v>1.956</v>
          </cell>
          <cell r="P58">
            <v>1.9704000000000002</v>
          </cell>
          <cell r="Q58">
            <v>1.9821600000000001</v>
          </cell>
          <cell r="R58">
            <v>2.0196000000000001</v>
          </cell>
          <cell r="S58">
            <v>2.0119199999999999</v>
          </cell>
          <cell r="T58">
            <v>2.09328</v>
          </cell>
          <cell r="U58">
            <v>2.1602400000000004</v>
          </cell>
          <cell r="V58">
            <v>2.29128</v>
          </cell>
          <cell r="W58">
            <v>1.3449599999999999</v>
          </cell>
          <cell r="X58">
            <v>0</v>
          </cell>
          <cell r="Y58">
            <v>0.39191999999999999</v>
          </cell>
          <cell r="Z58">
            <v>1.7246400000000002</v>
          </cell>
          <cell r="AA58">
            <v>1.54704</v>
          </cell>
          <cell r="AB58">
            <v>1.3238399999999999</v>
          </cell>
        </row>
        <row r="59">
          <cell r="E59">
            <v>4.7999999999999996E-4</v>
          </cell>
          <cell r="F59">
            <v>7.1999999999999994E-4</v>
          </cell>
          <cell r="G59">
            <v>0</v>
          </cell>
          <cell r="H59">
            <v>4.7999999999999996E-4</v>
          </cell>
          <cell r="I59">
            <v>0</v>
          </cell>
          <cell r="J59">
            <v>7.1999999999999994E-4</v>
          </cell>
          <cell r="K59">
            <v>1.6799999999999999E-3</v>
          </cell>
          <cell r="L59">
            <v>1.1999999999999999E-3</v>
          </cell>
          <cell r="M59">
            <v>6.9120000000000001E-2</v>
          </cell>
          <cell r="N59">
            <v>8.5440000000000002E-2</v>
          </cell>
          <cell r="O59">
            <v>0.10176</v>
          </cell>
          <cell r="P59">
            <v>7.2239999999999999E-2</v>
          </cell>
          <cell r="Q59">
            <v>4.5600000000000007E-3</v>
          </cell>
          <cell r="R59">
            <v>8.3280000000000007E-2</v>
          </cell>
          <cell r="S59">
            <v>9.5280000000000004E-2</v>
          </cell>
          <cell r="T59">
            <v>8.9520000000000002E-2</v>
          </cell>
          <cell r="U59">
            <v>4.2959999999999998E-2</v>
          </cell>
          <cell r="V59">
            <v>9.5999999999999992E-4</v>
          </cell>
          <cell r="W59">
            <v>3.3599999999999997E-3</v>
          </cell>
          <cell r="X59">
            <v>0</v>
          </cell>
          <cell r="Y59">
            <v>4.7999999999999996E-4</v>
          </cell>
          <cell r="Z59">
            <v>4.5600000000000007E-3</v>
          </cell>
          <cell r="AA59">
            <v>1.1999999999999999E-3</v>
          </cell>
          <cell r="AB59">
            <v>0</v>
          </cell>
        </row>
        <row r="61">
          <cell r="E61">
            <v>5.9520000000000003E-2</v>
          </cell>
          <cell r="F61">
            <v>5.8560000000000001E-2</v>
          </cell>
          <cell r="G61">
            <v>5.7120000000000004E-2</v>
          </cell>
          <cell r="H61">
            <v>5.7599999999999998E-2</v>
          </cell>
          <cell r="I61">
            <v>5.8560000000000001E-2</v>
          </cell>
          <cell r="J61">
            <v>5.9520000000000003E-2</v>
          </cell>
          <cell r="K61">
            <v>6.5759999999999999E-2</v>
          </cell>
          <cell r="L61">
            <v>7.6320000000000013E-2</v>
          </cell>
          <cell r="M61">
            <v>8.9760000000000006E-2</v>
          </cell>
          <cell r="N61">
            <v>0.12</v>
          </cell>
          <cell r="O61">
            <v>0.14831999999999998</v>
          </cell>
          <cell r="P61">
            <v>0.15840000000000001</v>
          </cell>
          <cell r="Q61">
            <v>0.15456</v>
          </cell>
          <cell r="R61">
            <v>0.15744</v>
          </cell>
          <cell r="S61">
            <v>0.15840000000000001</v>
          </cell>
          <cell r="T61">
            <v>0.15696000000000002</v>
          </cell>
          <cell r="U61">
            <v>0.14208000000000001</v>
          </cell>
          <cell r="V61">
            <v>0.12720000000000001</v>
          </cell>
          <cell r="W61">
            <v>0.10848000000000001</v>
          </cell>
          <cell r="X61">
            <v>8.9760000000000006E-2</v>
          </cell>
          <cell r="Y61">
            <v>8.3519999999999997E-2</v>
          </cell>
          <cell r="Z61">
            <v>8.208E-2</v>
          </cell>
          <cell r="AA61">
            <v>7.6799999999999993E-2</v>
          </cell>
          <cell r="AB61">
            <v>7.5359999999999996E-2</v>
          </cell>
        </row>
        <row r="62">
          <cell r="E62">
            <v>1.4399999999999999E-3</v>
          </cell>
          <cell r="F62">
            <v>1.9199999999999998E-3</v>
          </cell>
          <cell r="G62">
            <v>1.4399999999999999E-3</v>
          </cell>
          <cell r="H62">
            <v>1.9199999999999998E-3</v>
          </cell>
          <cell r="I62">
            <v>1.9199999999999998E-3</v>
          </cell>
          <cell r="J62">
            <v>4.7999999999999996E-3</v>
          </cell>
          <cell r="K62">
            <v>3.8399999999999997E-3</v>
          </cell>
          <cell r="L62">
            <v>4.3200000000000001E-3</v>
          </cell>
          <cell r="M62">
            <v>5.28E-3</v>
          </cell>
          <cell r="N62">
            <v>1.056E-2</v>
          </cell>
          <cell r="O62">
            <v>1.9199999999999998E-2</v>
          </cell>
          <cell r="P62">
            <v>3.3600000000000005E-2</v>
          </cell>
          <cell r="Q62">
            <v>2.4E-2</v>
          </cell>
          <cell r="R62">
            <v>2.5920000000000002E-2</v>
          </cell>
          <cell r="S62">
            <v>2.8320000000000001E-2</v>
          </cell>
          <cell r="T62">
            <v>2.9760000000000002E-2</v>
          </cell>
          <cell r="U62">
            <v>2.3039999999999998E-2</v>
          </cell>
          <cell r="V62">
            <v>2.0160000000000001E-2</v>
          </cell>
          <cell r="W62">
            <v>1.3439999999999999E-2</v>
          </cell>
          <cell r="X62">
            <v>5.28E-3</v>
          </cell>
          <cell r="Y62">
            <v>3.8399999999999997E-3</v>
          </cell>
          <cell r="Z62">
            <v>4.3200000000000001E-3</v>
          </cell>
          <cell r="AA62">
            <v>3.8399999999999997E-3</v>
          </cell>
          <cell r="AB62">
            <v>3.8399999999999997E-3</v>
          </cell>
        </row>
        <row r="64">
          <cell r="E64">
            <v>1.35792</v>
          </cell>
          <cell r="F64">
            <v>1.32192</v>
          </cell>
          <cell r="G64">
            <v>1.21896</v>
          </cell>
          <cell r="H64">
            <v>1.1016000000000001</v>
          </cell>
          <cell r="I64">
            <v>0.91656000000000004</v>
          </cell>
          <cell r="J64">
            <v>0.77327999999999997</v>
          </cell>
          <cell r="K64">
            <v>0.73727999999999994</v>
          </cell>
          <cell r="L64">
            <v>0.74591999999999992</v>
          </cell>
          <cell r="M64">
            <v>0.79920000000000002</v>
          </cell>
          <cell r="N64">
            <v>0.90215999999999996</v>
          </cell>
          <cell r="O64">
            <v>0.90720000000000001</v>
          </cell>
          <cell r="P64">
            <v>0.80856000000000006</v>
          </cell>
          <cell r="Q64">
            <v>0.85320000000000007</v>
          </cell>
          <cell r="R64">
            <v>0.95399999999999996</v>
          </cell>
          <cell r="S64">
            <v>0.76896000000000009</v>
          </cell>
          <cell r="T64">
            <v>0.64151999999999998</v>
          </cell>
          <cell r="U64">
            <v>0.74087999999999998</v>
          </cell>
          <cell r="V64">
            <v>0.78120000000000001</v>
          </cell>
          <cell r="W64">
            <v>0.88919999999999999</v>
          </cell>
          <cell r="X64">
            <v>1.01952</v>
          </cell>
          <cell r="Y64">
            <v>1.1376000000000002</v>
          </cell>
          <cell r="Z64">
            <v>1.4421600000000001</v>
          </cell>
          <cell r="AA64">
            <v>1.4911200000000002</v>
          </cell>
          <cell r="AB64">
            <v>1.5400799999999999</v>
          </cell>
        </row>
        <row r="65">
          <cell r="E65">
            <v>0.32904</v>
          </cell>
          <cell r="F65">
            <v>0.32616000000000001</v>
          </cell>
          <cell r="G65">
            <v>0.31104000000000004</v>
          </cell>
          <cell r="H65">
            <v>0.29736000000000001</v>
          </cell>
          <cell r="I65">
            <v>0.24192000000000002</v>
          </cell>
          <cell r="J65">
            <v>0.17856</v>
          </cell>
          <cell r="K65">
            <v>0.18647999999999998</v>
          </cell>
          <cell r="L65">
            <v>0.23616000000000001</v>
          </cell>
          <cell r="M65">
            <v>0.40608</v>
          </cell>
          <cell r="N65">
            <v>0.48528000000000004</v>
          </cell>
          <cell r="O65">
            <v>0.49896000000000001</v>
          </cell>
          <cell r="P65">
            <v>0.57096000000000002</v>
          </cell>
          <cell r="Q65">
            <v>0.52632000000000001</v>
          </cell>
          <cell r="R65">
            <v>0.74160000000000004</v>
          </cell>
          <cell r="S65">
            <v>0.63936000000000004</v>
          </cell>
          <cell r="T65">
            <v>0.37224000000000002</v>
          </cell>
          <cell r="U65">
            <v>0.29880000000000001</v>
          </cell>
          <cell r="V65">
            <v>0.25056</v>
          </cell>
          <cell r="W65">
            <v>0.25704000000000005</v>
          </cell>
          <cell r="X65">
            <v>0.24768000000000001</v>
          </cell>
          <cell r="Y65">
            <v>0.27864</v>
          </cell>
          <cell r="Z65">
            <v>0.39096000000000003</v>
          </cell>
          <cell r="AA65">
            <v>0.33840000000000003</v>
          </cell>
          <cell r="AB65">
            <v>0.3276</v>
          </cell>
        </row>
        <row r="67">
          <cell r="E67">
            <v>6.7080000000000001E-2</v>
          </cell>
          <cell r="F67">
            <v>5.8319999999999997E-2</v>
          </cell>
          <cell r="G67">
            <v>5.2920000000000002E-2</v>
          </cell>
          <cell r="H67">
            <v>5.1720000000000002E-2</v>
          </cell>
          <cell r="I67">
            <v>5.1480000000000005E-2</v>
          </cell>
          <cell r="J67">
            <v>5.9400000000000001E-2</v>
          </cell>
          <cell r="K67">
            <v>7.6920000000000002E-2</v>
          </cell>
          <cell r="L67">
            <v>7.4400000000000008E-2</v>
          </cell>
          <cell r="M67">
            <v>8.0159999999999995E-2</v>
          </cell>
          <cell r="N67">
            <v>8.9880000000000002E-2</v>
          </cell>
          <cell r="O67">
            <v>9.3960000000000002E-2</v>
          </cell>
          <cell r="P67">
            <v>9.7799999999999998E-2</v>
          </cell>
          <cell r="Q67">
            <v>9.6000000000000002E-2</v>
          </cell>
          <cell r="R67">
            <v>9.6120000000000011E-2</v>
          </cell>
          <cell r="S67">
            <v>9.0719999999999995E-2</v>
          </cell>
          <cell r="T67">
            <v>9.9479999999999999E-2</v>
          </cell>
          <cell r="U67">
            <v>0.10896</v>
          </cell>
          <cell r="V67">
            <v>0.12287999999999999</v>
          </cell>
          <cell r="W67">
            <v>0.1356</v>
          </cell>
          <cell r="X67">
            <v>0.13272</v>
          </cell>
          <cell r="Y67">
            <v>0.1338</v>
          </cell>
          <cell r="Z67">
            <v>0.12792000000000001</v>
          </cell>
          <cell r="AA67">
            <v>0.11028</v>
          </cell>
          <cell r="AB67">
            <v>8.3159999999999998E-2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3.5999999999999997E-4</v>
          </cell>
          <cell r="X68">
            <v>7.1999999999999994E-4</v>
          </cell>
          <cell r="Y68">
            <v>1.1999999999999999E-4</v>
          </cell>
          <cell r="Z68">
            <v>1.1999999999999999E-4</v>
          </cell>
          <cell r="AA68">
            <v>1.1999999999999999E-4</v>
          </cell>
          <cell r="AB68">
            <v>0</v>
          </cell>
        </row>
        <row r="70">
          <cell r="E70">
            <v>9.3024000000000004</v>
          </cell>
          <cell r="F70">
            <v>8.8559999999999999</v>
          </cell>
          <cell r="G70">
            <v>8.76</v>
          </cell>
          <cell r="H70">
            <v>8.6783999999999999</v>
          </cell>
          <cell r="I70">
            <v>8.5583999999999989</v>
          </cell>
          <cell r="J70">
            <v>8.7552000000000003</v>
          </cell>
          <cell r="K70">
            <v>9.3168000000000006</v>
          </cell>
          <cell r="L70">
            <v>10.44</v>
          </cell>
          <cell r="M70">
            <v>11.620800000000001</v>
          </cell>
          <cell r="N70">
            <v>12.724800000000002</v>
          </cell>
          <cell r="O70">
            <v>13.0464</v>
          </cell>
          <cell r="P70">
            <v>12.940800000000001</v>
          </cell>
          <cell r="Q70">
            <v>12.9984</v>
          </cell>
          <cell r="R70">
            <v>13.1136</v>
          </cell>
          <cell r="S70">
            <v>13.0176</v>
          </cell>
          <cell r="T70">
            <v>12.8064</v>
          </cell>
          <cell r="U70">
            <v>12.763200000000001</v>
          </cell>
          <cell r="V70">
            <v>12.460800000000001</v>
          </cell>
          <cell r="W70">
            <v>12.048</v>
          </cell>
          <cell r="X70">
            <v>11.265600000000001</v>
          </cell>
          <cell r="Y70">
            <v>10.526399999999999</v>
          </cell>
          <cell r="Z70">
            <v>11.0448</v>
          </cell>
          <cell r="AA70">
            <v>10.411200000000001</v>
          </cell>
          <cell r="AB70">
            <v>9.686399999999999</v>
          </cell>
        </row>
        <row r="71">
          <cell r="E71">
            <v>1.5024000000000002</v>
          </cell>
          <cell r="F71">
            <v>1.3440000000000001</v>
          </cell>
          <cell r="G71">
            <v>1.3584000000000001</v>
          </cell>
          <cell r="H71">
            <v>1.3680000000000001</v>
          </cell>
          <cell r="I71">
            <v>1.3440000000000001</v>
          </cell>
          <cell r="J71">
            <v>1.3344</v>
          </cell>
          <cell r="K71">
            <v>1.3344</v>
          </cell>
          <cell r="L71">
            <v>1.3776000000000002</v>
          </cell>
          <cell r="M71">
            <v>1.7087999999999999</v>
          </cell>
          <cell r="N71">
            <v>1.9152</v>
          </cell>
          <cell r="O71">
            <v>1.9344000000000001</v>
          </cell>
          <cell r="P71">
            <v>1.8431999999999999</v>
          </cell>
          <cell r="Q71">
            <v>1.8720000000000001</v>
          </cell>
          <cell r="R71">
            <v>1.9632000000000001</v>
          </cell>
          <cell r="S71">
            <v>2.0016000000000003</v>
          </cell>
          <cell r="T71">
            <v>1.9056000000000002</v>
          </cell>
          <cell r="U71">
            <v>1.8576000000000001</v>
          </cell>
          <cell r="V71">
            <v>1.7712000000000001</v>
          </cell>
          <cell r="W71">
            <v>1.728</v>
          </cell>
          <cell r="X71">
            <v>1.6512</v>
          </cell>
          <cell r="Y71">
            <v>1.6944000000000001</v>
          </cell>
          <cell r="Z71">
            <v>1.7136000000000002</v>
          </cell>
          <cell r="AA71">
            <v>1.728</v>
          </cell>
          <cell r="AB71">
            <v>1.7232000000000001</v>
          </cell>
        </row>
        <row r="76">
          <cell r="E76">
            <v>0.14615999999999998</v>
          </cell>
          <cell r="F76">
            <v>0.13272</v>
          </cell>
          <cell r="G76">
            <v>0.12840000000000001</v>
          </cell>
          <cell r="H76">
            <v>0.12624000000000002</v>
          </cell>
          <cell r="I76">
            <v>0.12576000000000001</v>
          </cell>
          <cell r="J76">
            <v>0.12816</v>
          </cell>
          <cell r="K76">
            <v>0.15048</v>
          </cell>
          <cell r="L76">
            <v>0.16008</v>
          </cell>
          <cell r="M76">
            <v>0.1608</v>
          </cell>
          <cell r="N76">
            <v>0.15359999999999999</v>
          </cell>
          <cell r="O76">
            <v>0.16103999999999999</v>
          </cell>
          <cell r="P76">
            <v>0.16703999999999999</v>
          </cell>
          <cell r="Q76">
            <v>0.16152</v>
          </cell>
          <cell r="R76">
            <v>0.1656</v>
          </cell>
          <cell r="S76">
            <v>0.16536000000000001</v>
          </cell>
          <cell r="T76">
            <v>0.16944000000000001</v>
          </cell>
          <cell r="U76">
            <v>0.18744</v>
          </cell>
          <cell r="V76">
            <v>0.21</v>
          </cell>
          <cell r="W76">
            <v>0.21792</v>
          </cell>
          <cell r="X76">
            <v>0.22608</v>
          </cell>
          <cell r="Y76">
            <v>0.23327999999999999</v>
          </cell>
          <cell r="Z76">
            <v>0.21215999999999999</v>
          </cell>
          <cell r="AA76">
            <v>0.18312</v>
          </cell>
          <cell r="AB76">
            <v>0.15552000000000002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1.9199999999999998E-3</v>
          </cell>
          <cell r="N77">
            <v>3.8399999999999997E-3</v>
          </cell>
          <cell r="O77">
            <v>3.1199999999999999E-3</v>
          </cell>
          <cell r="P77">
            <v>2.3999999999999998E-3</v>
          </cell>
          <cell r="Q77">
            <v>4.7999999999999996E-4</v>
          </cell>
          <cell r="R77">
            <v>1.6799999999999999E-3</v>
          </cell>
          <cell r="S77">
            <v>2.3999999999999998E-3</v>
          </cell>
          <cell r="T77">
            <v>2.3999999999999998E-3</v>
          </cell>
          <cell r="U77">
            <v>2.8799999999999997E-3</v>
          </cell>
          <cell r="V77">
            <v>2.3999999999999998E-3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</row>
        <row r="79">
          <cell r="E79">
            <v>0.16236</v>
          </cell>
          <cell r="F79">
            <v>0.20555999999999999</v>
          </cell>
          <cell r="G79">
            <v>0.22428000000000001</v>
          </cell>
          <cell r="H79">
            <v>0.22392000000000001</v>
          </cell>
          <cell r="I79">
            <v>0.22175999999999998</v>
          </cell>
          <cell r="J79">
            <v>0.24948000000000001</v>
          </cell>
          <cell r="K79">
            <v>0.26280000000000003</v>
          </cell>
          <cell r="L79">
            <v>0.28223999999999999</v>
          </cell>
          <cell r="M79">
            <v>0.35496</v>
          </cell>
          <cell r="N79">
            <v>0.36936000000000002</v>
          </cell>
          <cell r="O79">
            <v>0.40679999999999999</v>
          </cell>
          <cell r="P79">
            <v>0.39888000000000001</v>
          </cell>
          <cell r="Q79">
            <v>0.36575999999999997</v>
          </cell>
          <cell r="R79">
            <v>0.40356000000000003</v>
          </cell>
          <cell r="S79">
            <v>0.39996000000000004</v>
          </cell>
          <cell r="T79">
            <v>0.38772000000000001</v>
          </cell>
          <cell r="U79">
            <v>0.36216000000000004</v>
          </cell>
          <cell r="V79">
            <v>0.32112000000000002</v>
          </cell>
          <cell r="W79">
            <v>0.28044000000000002</v>
          </cell>
          <cell r="X79">
            <v>0.26244000000000001</v>
          </cell>
          <cell r="Y79">
            <v>0.25524000000000002</v>
          </cell>
          <cell r="Z79">
            <v>0.25416</v>
          </cell>
          <cell r="AA79">
            <v>0.25056</v>
          </cell>
          <cell r="AB79">
            <v>0.16344</v>
          </cell>
        </row>
        <row r="80">
          <cell r="E80">
            <v>3.492E-2</v>
          </cell>
          <cell r="F80">
            <v>3.9600000000000003E-2</v>
          </cell>
          <cell r="G80">
            <v>4.2840000000000003E-2</v>
          </cell>
          <cell r="H80">
            <v>4.3200000000000002E-2</v>
          </cell>
          <cell r="I80">
            <v>4.2840000000000003E-2</v>
          </cell>
          <cell r="J80">
            <v>4.6800000000000001E-2</v>
          </cell>
          <cell r="K80">
            <v>4.6800000000000001E-2</v>
          </cell>
          <cell r="L80">
            <v>4.8960000000000004E-2</v>
          </cell>
          <cell r="M80">
            <v>8.4239999999999995E-2</v>
          </cell>
          <cell r="N80">
            <v>7.8840000000000007E-2</v>
          </cell>
          <cell r="O80">
            <v>9.468E-2</v>
          </cell>
          <cell r="P80">
            <v>9.0359999999999996E-2</v>
          </cell>
          <cell r="Q80">
            <v>6.7680000000000004E-2</v>
          </cell>
          <cell r="R80">
            <v>9.0359999999999996E-2</v>
          </cell>
          <cell r="S80">
            <v>9.8280000000000006E-2</v>
          </cell>
          <cell r="T80">
            <v>9.7920000000000007E-2</v>
          </cell>
          <cell r="U80">
            <v>8.5680000000000006E-2</v>
          </cell>
          <cell r="V80">
            <v>6.1200000000000004E-2</v>
          </cell>
          <cell r="W80">
            <v>5.5439999999999996E-2</v>
          </cell>
          <cell r="X80">
            <v>5.04E-2</v>
          </cell>
          <cell r="Y80">
            <v>5.1120000000000006E-2</v>
          </cell>
          <cell r="Z80">
            <v>5.076E-2</v>
          </cell>
          <cell r="AA80">
            <v>5.076E-2</v>
          </cell>
          <cell r="AB80">
            <v>4.0320000000000002E-2</v>
          </cell>
        </row>
        <row r="82">
          <cell r="E82">
            <v>0.2064</v>
          </cell>
          <cell r="F82">
            <v>0.20496</v>
          </cell>
          <cell r="G82">
            <v>0.20448000000000002</v>
          </cell>
          <cell r="H82">
            <v>0.20399999999999999</v>
          </cell>
          <cell r="I82">
            <v>0.20544000000000001</v>
          </cell>
          <cell r="J82">
            <v>0.19392000000000001</v>
          </cell>
          <cell r="K82">
            <v>0.20016</v>
          </cell>
          <cell r="L82">
            <v>0.27216000000000001</v>
          </cell>
          <cell r="M82">
            <v>0.31536000000000003</v>
          </cell>
          <cell r="N82">
            <v>0.34992000000000001</v>
          </cell>
          <cell r="O82">
            <v>0.33888000000000001</v>
          </cell>
          <cell r="P82">
            <v>0.31919999999999998</v>
          </cell>
          <cell r="Q82">
            <v>0.33407999999999999</v>
          </cell>
          <cell r="R82">
            <v>0.32928000000000002</v>
          </cell>
          <cell r="S82">
            <v>0.32400000000000001</v>
          </cell>
          <cell r="T82">
            <v>0.31151999999999996</v>
          </cell>
          <cell r="U82">
            <v>0.28223999999999999</v>
          </cell>
          <cell r="V82">
            <v>0.27456000000000003</v>
          </cell>
          <cell r="W82">
            <v>0.23424</v>
          </cell>
          <cell r="X82">
            <v>0.14016000000000001</v>
          </cell>
          <cell r="Y82">
            <v>0.13295999999999999</v>
          </cell>
          <cell r="Z82">
            <v>0.13200000000000001</v>
          </cell>
          <cell r="AA82">
            <v>0.13056000000000001</v>
          </cell>
          <cell r="AB82">
            <v>0.13152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9.5999999999999992E-4</v>
          </cell>
          <cell r="L83">
            <v>5.6160000000000002E-2</v>
          </cell>
          <cell r="M83">
            <v>6.9120000000000001E-2</v>
          </cell>
          <cell r="N83">
            <v>7.0080000000000003E-2</v>
          </cell>
          <cell r="O83">
            <v>6.4320000000000002E-2</v>
          </cell>
          <cell r="P83">
            <v>5.1840000000000004E-2</v>
          </cell>
          <cell r="Q83">
            <v>6.720000000000001E-2</v>
          </cell>
          <cell r="R83">
            <v>6.2880000000000005E-2</v>
          </cell>
          <cell r="S83">
            <v>6.4799999999999996E-2</v>
          </cell>
          <cell r="T83">
            <v>4.512E-2</v>
          </cell>
          <cell r="U83">
            <v>7.1999999999999998E-3</v>
          </cell>
          <cell r="V83">
            <v>2.6879999999999998E-2</v>
          </cell>
          <cell r="W83">
            <v>8.6400000000000001E-3</v>
          </cell>
          <cell r="X83">
            <v>0</v>
          </cell>
          <cell r="Y83">
            <v>0</v>
          </cell>
          <cell r="Z83">
            <v>0</v>
          </cell>
          <cell r="AA83">
            <v>4.7999999999999996E-4</v>
          </cell>
          <cell r="AB83">
            <v>9.5999999999999992E-4</v>
          </cell>
        </row>
        <row r="85">
          <cell r="E85">
            <v>5.1360000000000003E-2</v>
          </cell>
          <cell r="F85">
            <v>4.9919999999999999E-2</v>
          </cell>
          <cell r="G85">
            <v>5.04E-2</v>
          </cell>
          <cell r="H85">
            <v>4.9919999999999999E-2</v>
          </cell>
          <cell r="I85">
            <v>5.0880000000000002E-2</v>
          </cell>
          <cell r="J85">
            <v>5.0880000000000002E-2</v>
          </cell>
          <cell r="K85">
            <v>5.568E-2</v>
          </cell>
          <cell r="L85">
            <v>7.152E-2</v>
          </cell>
          <cell r="M85">
            <v>0.20688000000000001</v>
          </cell>
          <cell r="N85">
            <v>0.35087999999999997</v>
          </cell>
          <cell r="O85">
            <v>0.38544</v>
          </cell>
          <cell r="P85">
            <v>0.28511999999999998</v>
          </cell>
          <cell r="Q85">
            <v>0.28464</v>
          </cell>
          <cell r="R85">
            <v>0.40223999999999999</v>
          </cell>
          <cell r="S85">
            <v>0.45791999999999999</v>
          </cell>
          <cell r="T85">
            <v>0.15936</v>
          </cell>
          <cell r="U85">
            <v>0.13344</v>
          </cell>
          <cell r="V85">
            <v>0.10368000000000001</v>
          </cell>
          <cell r="W85">
            <v>8.448E-2</v>
          </cell>
          <cell r="X85">
            <v>7.152E-2</v>
          </cell>
          <cell r="Y85">
            <v>6.5759999999999999E-2</v>
          </cell>
          <cell r="Z85">
            <v>5.568E-2</v>
          </cell>
          <cell r="AA85">
            <v>5.2800000000000007E-2</v>
          </cell>
          <cell r="AB85">
            <v>5.568E-2</v>
          </cell>
        </row>
        <row r="86">
          <cell r="E86">
            <v>4.4639999999999999E-2</v>
          </cell>
          <cell r="F86">
            <v>4.3679999999999997E-2</v>
          </cell>
          <cell r="G86">
            <v>4.3679999999999997E-2</v>
          </cell>
          <cell r="H86">
            <v>4.4639999999999999E-2</v>
          </cell>
          <cell r="I86">
            <v>4.4639999999999999E-2</v>
          </cell>
          <cell r="J86">
            <v>4.3679999999999997E-2</v>
          </cell>
          <cell r="K86">
            <v>4.2720000000000001E-2</v>
          </cell>
          <cell r="L86">
            <v>4.0800000000000003E-2</v>
          </cell>
          <cell r="M86">
            <v>0.12912000000000001</v>
          </cell>
          <cell r="N86">
            <v>0.21696000000000001</v>
          </cell>
          <cell r="O86">
            <v>0.24048000000000003</v>
          </cell>
          <cell r="P86">
            <v>0.18528</v>
          </cell>
          <cell r="Q86">
            <v>0.19824</v>
          </cell>
          <cell r="R86">
            <v>0.29424</v>
          </cell>
          <cell r="S86">
            <v>0.28799999999999998</v>
          </cell>
          <cell r="T86">
            <v>6.2399999999999997E-2</v>
          </cell>
          <cell r="U86">
            <v>5.3759999999999995E-2</v>
          </cell>
          <cell r="V86">
            <v>4.6560000000000004E-2</v>
          </cell>
          <cell r="W86">
            <v>4.8960000000000004E-2</v>
          </cell>
          <cell r="X86">
            <v>5.04E-2</v>
          </cell>
          <cell r="Y86">
            <v>5.1840000000000004E-2</v>
          </cell>
          <cell r="Z86">
            <v>4.9919999999999999E-2</v>
          </cell>
          <cell r="AA86">
            <v>5.04E-2</v>
          </cell>
          <cell r="AB86">
            <v>5.4240000000000003E-2</v>
          </cell>
        </row>
        <row r="88">
          <cell r="E88">
            <v>5.9400000000000001E-2</v>
          </cell>
          <cell r="F88">
            <v>5.8319999999999997E-2</v>
          </cell>
          <cell r="G88">
            <v>5.9400000000000001E-2</v>
          </cell>
          <cell r="H88">
            <v>5.9760000000000001E-2</v>
          </cell>
          <cell r="I88">
            <v>5.9760000000000001E-2</v>
          </cell>
          <cell r="J88">
            <v>5.7239999999999999E-2</v>
          </cell>
          <cell r="K88">
            <v>5.688E-2</v>
          </cell>
          <cell r="L88">
            <v>6.336E-2</v>
          </cell>
          <cell r="M88">
            <v>0.11124000000000001</v>
          </cell>
          <cell r="N88">
            <v>0.11988</v>
          </cell>
          <cell r="O88">
            <v>0.12060000000000001</v>
          </cell>
          <cell r="P88">
            <v>0.11844</v>
          </cell>
          <cell r="Q88">
            <v>0.10836</v>
          </cell>
          <cell r="R88">
            <v>9.648000000000001E-2</v>
          </cell>
          <cell r="S88">
            <v>9.7920000000000007E-2</v>
          </cell>
          <cell r="T88">
            <v>0.10979999999999999</v>
          </cell>
          <cell r="U88">
            <v>0.10044</v>
          </cell>
          <cell r="V88">
            <v>6.1920000000000003E-2</v>
          </cell>
          <cell r="W88">
            <v>6.1560000000000004E-2</v>
          </cell>
          <cell r="X88">
            <v>6.1560000000000004E-2</v>
          </cell>
          <cell r="Y88">
            <v>6.336E-2</v>
          </cell>
          <cell r="Z88">
            <v>6.3E-2</v>
          </cell>
          <cell r="AA88">
            <v>6.4079999999999998E-2</v>
          </cell>
          <cell r="AB88">
            <v>6.4799999999999996E-2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</row>
        <row r="91">
          <cell r="E91">
            <v>0.29892000000000002</v>
          </cell>
          <cell r="F91">
            <v>0.27072000000000002</v>
          </cell>
          <cell r="G91">
            <v>0.26256000000000002</v>
          </cell>
          <cell r="H91">
            <v>0.25080000000000002</v>
          </cell>
          <cell r="I91">
            <v>0.16259999999999999</v>
          </cell>
          <cell r="J91">
            <v>0.13596</v>
          </cell>
          <cell r="K91">
            <v>0.14652000000000001</v>
          </cell>
          <cell r="L91">
            <v>0.16272</v>
          </cell>
          <cell r="M91">
            <v>0.27216000000000001</v>
          </cell>
          <cell r="N91">
            <v>0.34572000000000003</v>
          </cell>
          <cell r="O91">
            <v>0.34776000000000001</v>
          </cell>
          <cell r="P91">
            <v>0.35952000000000001</v>
          </cell>
          <cell r="Q91">
            <v>0.35375999999999996</v>
          </cell>
          <cell r="R91">
            <v>0.35628000000000004</v>
          </cell>
          <cell r="S91">
            <v>0.33900000000000002</v>
          </cell>
          <cell r="T91">
            <v>0.39132</v>
          </cell>
          <cell r="U91">
            <v>0.31416000000000005</v>
          </cell>
          <cell r="V91">
            <v>0.23664000000000002</v>
          </cell>
          <cell r="W91">
            <v>0.37763999999999998</v>
          </cell>
          <cell r="X91">
            <v>0.27744000000000002</v>
          </cell>
          <cell r="Y91">
            <v>0.28872000000000003</v>
          </cell>
          <cell r="Z91">
            <v>0.31368000000000001</v>
          </cell>
          <cell r="AA91">
            <v>0.31344</v>
          </cell>
          <cell r="AB91">
            <v>0.29808000000000001</v>
          </cell>
        </row>
        <row r="92">
          <cell r="E92">
            <v>6.096E-2</v>
          </cell>
          <cell r="F92">
            <v>5.568E-2</v>
          </cell>
          <cell r="G92">
            <v>5.5439999999999996E-2</v>
          </cell>
          <cell r="H92">
            <v>6.1679999999999999E-2</v>
          </cell>
          <cell r="I92">
            <v>4.4639999999999999E-2</v>
          </cell>
          <cell r="J92">
            <v>4.2119999999999998E-2</v>
          </cell>
          <cell r="K92">
            <v>3.8640000000000001E-2</v>
          </cell>
          <cell r="L92">
            <v>3.7920000000000002E-2</v>
          </cell>
          <cell r="M92">
            <v>5.7840000000000003E-2</v>
          </cell>
          <cell r="N92">
            <v>7.8960000000000002E-2</v>
          </cell>
          <cell r="O92">
            <v>8.208E-2</v>
          </cell>
          <cell r="P92">
            <v>8.7359999999999993E-2</v>
          </cell>
          <cell r="Q92">
            <v>7.823999999999999E-2</v>
          </cell>
          <cell r="R92">
            <v>8.2439999999999999E-2</v>
          </cell>
          <cell r="S92">
            <v>9.1799999999999993E-2</v>
          </cell>
          <cell r="T92">
            <v>9.3480000000000008E-2</v>
          </cell>
          <cell r="U92">
            <v>8.616E-2</v>
          </cell>
          <cell r="V92">
            <v>6.3E-2</v>
          </cell>
          <cell r="W92">
            <v>6.6599999999999993E-2</v>
          </cell>
          <cell r="X92">
            <v>6.0840000000000005E-2</v>
          </cell>
          <cell r="Y92">
            <v>6.6839999999999997E-2</v>
          </cell>
          <cell r="Z92">
            <v>7.3079999999999992E-2</v>
          </cell>
          <cell r="AA92">
            <v>6.7560000000000009E-2</v>
          </cell>
          <cell r="AB92">
            <v>7.2239999999999999E-2</v>
          </cell>
        </row>
        <row r="94">
          <cell r="E94">
            <v>0.46007999999999999</v>
          </cell>
          <cell r="F94">
            <v>0.432</v>
          </cell>
          <cell r="G94">
            <v>0.40608</v>
          </cell>
          <cell r="H94">
            <v>0.39888000000000001</v>
          </cell>
          <cell r="I94">
            <v>0.40032000000000001</v>
          </cell>
          <cell r="J94">
            <v>0.41040000000000004</v>
          </cell>
          <cell r="K94">
            <v>0.46584000000000003</v>
          </cell>
          <cell r="L94">
            <v>0.54935999999999996</v>
          </cell>
          <cell r="M94">
            <v>0.60408000000000006</v>
          </cell>
          <cell r="N94">
            <v>0.67247999999999997</v>
          </cell>
          <cell r="O94">
            <v>0.69480000000000008</v>
          </cell>
          <cell r="P94">
            <v>0.70848</v>
          </cell>
          <cell r="Q94">
            <v>0.74663999999999997</v>
          </cell>
          <cell r="R94">
            <v>0.73872000000000004</v>
          </cell>
          <cell r="S94">
            <v>0.73584000000000005</v>
          </cell>
          <cell r="T94">
            <v>0.71927999999999992</v>
          </cell>
          <cell r="U94">
            <v>0.71927999999999992</v>
          </cell>
          <cell r="V94">
            <v>0.73368000000000011</v>
          </cell>
          <cell r="W94">
            <v>0.69984000000000002</v>
          </cell>
          <cell r="X94">
            <v>0.69120000000000004</v>
          </cell>
          <cell r="Y94">
            <v>0.65303999999999995</v>
          </cell>
          <cell r="Z94">
            <v>0.61560000000000004</v>
          </cell>
          <cell r="AA94">
            <v>0.56520000000000004</v>
          </cell>
          <cell r="AB94">
            <v>0.50184000000000006</v>
          </cell>
        </row>
        <row r="95">
          <cell r="E95">
            <v>8.4960000000000008E-2</v>
          </cell>
          <cell r="F95">
            <v>7.9200000000000007E-2</v>
          </cell>
          <cell r="G95">
            <v>8.4239999999999995E-2</v>
          </cell>
          <cell r="H95">
            <v>8.5680000000000006E-2</v>
          </cell>
          <cell r="I95">
            <v>8.5680000000000006E-2</v>
          </cell>
          <cell r="J95">
            <v>8.3519999999999997E-2</v>
          </cell>
          <cell r="K95">
            <v>8.7840000000000001E-2</v>
          </cell>
          <cell r="L95">
            <v>9.287999999999999E-2</v>
          </cell>
          <cell r="M95">
            <v>9.648000000000001E-2</v>
          </cell>
          <cell r="N95">
            <v>0.108</v>
          </cell>
          <cell r="O95">
            <v>9.648000000000001E-2</v>
          </cell>
          <cell r="P95">
            <v>7.9920000000000005E-2</v>
          </cell>
          <cell r="Q95">
            <v>0.108</v>
          </cell>
          <cell r="R95">
            <v>0.10008</v>
          </cell>
          <cell r="S95">
            <v>0.10512000000000001</v>
          </cell>
          <cell r="T95">
            <v>0.10296000000000001</v>
          </cell>
          <cell r="U95">
            <v>8.7120000000000003E-2</v>
          </cell>
          <cell r="V95">
            <v>8.856E-2</v>
          </cell>
          <cell r="W95">
            <v>8.5680000000000006E-2</v>
          </cell>
          <cell r="X95">
            <v>9.5760000000000012E-2</v>
          </cell>
          <cell r="Y95">
            <v>0.10440000000000001</v>
          </cell>
          <cell r="Z95">
            <v>0.10368000000000001</v>
          </cell>
          <cell r="AA95">
            <v>0.10944</v>
          </cell>
          <cell r="AB95">
            <v>0.12024000000000001</v>
          </cell>
        </row>
        <row r="97">
          <cell r="E97">
            <v>1.4124000000000001</v>
          </cell>
          <cell r="F97">
            <v>1.3764000000000001</v>
          </cell>
          <cell r="G97">
            <v>1.3596000000000001</v>
          </cell>
          <cell r="H97">
            <v>1.3428</v>
          </cell>
          <cell r="I97">
            <v>1.302</v>
          </cell>
          <cell r="J97">
            <v>1.3596000000000001</v>
          </cell>
          <cell r="K97">
            <v>1.4039999999999999</v>
          </cell>
          <cell r="L97">
            <v>1.53</v>
          </cell>
          <cell r="M97">
            <v>1.6967999999999999</v>
          </cell>
          <cell r="N97">
            <v>2.0327999999999999</v>
          </cell>
          <cell r="O97">
            <v>2.1</v>
          </cell>
          <cell r="P97">
            <v>2.0988000000000002</v>
          </cell>
          <cell r="Q97">
            <v>2.1384000000000003</v>
          </cell>
          <cell r="R97">
            <v>2.1551999999999998</v>
          </cell>
          <cell r="S97">
            <v>2.1095999999999999</v>
          </cell>
          <cell r="T97">
            <v>2.0640000000000001</v>
          </cell>
          <cell r="U97">
            <v>2.0244</v>
          </cell>
          <cell r="V97">
            <v>2.0291999999999999</v>
          </cell>
          <cell r="W97">
            <v>2.0087999999999999</v>
          </cell>
          <cell r="X97">
            <v>1.9644000000000001</v>
          </cell>
          <cell r="Y97">
            <v>1.89</v>
          </cell>
          <cell r="Z97">
            <v>1.8216000000000001</v>
          </cell>
          <cell r="AA97">
            <v>1.536</v>
          </cell>
          <cell r="AB97">
            <v>1.3776000000000002</v>
          </cell>
        </row>
        <row r="98">
          <cell r="E98">
            <v>0.22920000000000001</v>
          </cell>
          <cell r="F98">
            <v>0.22320000000000001</v>
          </cell>
          <cell r="G98">
            <v>0.222</v>
          </cell>
          <cell r="H98">
            <v>0.222</v>
          </cell>
          <cell r="I98">
            <v>0.21840000000000001</v>
          </cell>
          <cell r="J98">
            <v>0.21</v>
          </cell>
          <cell r="K98">
            <v>0.20760000000000001</v>
          </cell>
          <cell r="L98">
            <v>0.2016</v>
          </cell>
          <cell r="M98">
            <v>0.21120000000000003</v>
          </cell>
          <cell r="N98">
            <v>0.23039999999999999</v>
          </cell>
          <cell r="O98">
            <v>0.2316</v>
          </cell>
          <cell r="P98">
            <v>0.23039999999999999</v>
          </cell>
          <cell r="Q98">
            <v>0.23520000000000002</v>
          </cell>
          <cell r="R98">
            <v>0.22800000000000001</v>
          </cell>
          <cell r="S98">
            <v>0.23039999999999999</v>
          </cell>
          <cell r="T98">
            <v>0.22920000000000001</v>
          </cell>
          <cell r="U98">
            <v>0.23280000000000001</v>
          </cell>
          <cell r="V98">
            <v>0.2364</v>
          </cell>
          <cell r="W98">
            <v>0.2424</v>
          </cell>
          <cell r="X98">
            <v>0.252</v>
          </cell>
          <cell r="Y98">
            <v>0.26639999999999997</v>
          </cell>
          <cell r="Z98">
            <v>0.25559999999999999</v>
          </cell>
          <cell r="AA98">
            <v>0.24959999999999999</v>
          </cell>
          <cell r="AB98">
            <v>0.24120000000000003</v>
          </cell>
        </row>
        <row r="100">
          <cell r="E100">
            <v>5.4719999999999998E-2</v>
          </cell>
          <cell r="F100">
            <v>4.4639999999999999E-2</v>
          </cell>
          <cell r="G100">
            <v>4.3920000000000001E-2</v>
          </cell>
          <cell r="H100">
            <v>4.3200000000000002E-2</v>
          </cell>
          <cell r="I100">
            <v>4.3200000000000002E-2</v>
          </cell>
          <cell r="J100">
            <v>4.4639999999999999E-2</v>
          </cell>
          <cell r="K100">
            <v>0.10872</v>
          </cell>
          <cell r="L100">
            <v>0.26928000000000002</v>
          </cell>
          <cell r="M100">
            <v>0.30456</v>
          </cell>
          <cell r="N100">
            <v>0.30960000000000004</v>
          </cell>
          <cell r="O100">
            <v>0.30743999999999999</v>
          </cell>
          <cell r="P100">
            <v>0.28223999999999999</v>
          </cell>
          <cell r="Q100">
            <v>0.29808000000000001</v>
          </cell>
          <cell r="R100">
            <v>0.29592000000000002</v>
          </cell>
          <cell r="S100">
            <v>0.30240000000000006</v>
          </cell>
          <cell r="T100">
            <v>0.29448000000000002</v>
          </cell>
          <cell r="U100">
            <v>0.28655999999999998</v>
          </cell>
          <cell r="V100">
            <v>0.28655999999999998</v>
          </cell>
          <cell r="W100">
            <v>0.28872000000000003</v>
          </cell>
          <cell r="X100">
            <v>0.14399999999999999</v>
          </cell>
          <cell r="Y100">
            <v>8.5680000000000006E-2</v>
          </cell>
          <cell r="Z100">
            <v>8.0640000000000003E-2</v>
          </cell>
          <cell r="AA100">
            <v>7.2719999999999993E-2</v>
          </cell>
          <cell r="AB100">
            <v>5.9760000000000001E-2</v>
          </cell>
        </row>
        <row r="101">
          <cell r="E101">
            <v>1.008E-2</v>
          </cell>
          <cell r="F101">
            <v>6.4800000000000005E-3</v>
          </cell>
          <cell r="G101">
            <v>7.92E-3</v>
          </cell>
          <cell r="H101">
            <v>5.7599999999999995E-3</v>
          </cell>
          <cell r="I101">
            <v>6.4800000000000005E-3</v>
          </cell>
          <cell r="J101">
            <v>5.7599999999999995E-3</v>
          </cell>
          <cell r="K101">
            <v>9.3600000000000003E-3</v>
          </cell>
          <cell r="L101">
            <v>2.232E-2</v>
          </cell>
          <cell r="M101">
            <v>3.0960000000000001E-2</v>
          </cell>
          <cell r="N101">
            <v>3.0960000000000001E-2</v>
          </cell>
          <cell r="O101">
            <v>3.168E-2</v>
          </cell>
          <cell r="P101">
            <v>2.9520000000000001E-2</v>
          </cell>
          <cell r="Q101">
            <v>3.0240000000000003E-2</v>
          </cell>
          <cell r="R101">
            <v>2.8799999999999999E-2</v>
          </cell>
          <cell r="S101">
            <v>3.0240000000000003E-2</v>
          </cell>
          <cell r="T101">
            <v>3.0960000000000001E-2</v>
          </cell>
          <cell r="U101">
            <v>3.2399999999999998E-2</v>
          </cell>
          <cell r="V101">
            <v>3.3119999999999997E-2</v>
          </cell>
          <cell r="W101">
            <v>3.3119999999999997E-2</v>
          </cell>
          <cell r="X101">
            <v>2.0879999999999999E-2</v>
          </cell>
          <cell r="Y101">
            <v>1.3679999999999999E-2</v>
          </cell>
          <cell r="Z101">
            <v>1.5120000000000001E-2</v>
          </cell>
          <cell r="AA101">
            <v>1.3679999999999999E-2</v>
          </cell>
          <cell r="AB101">
            <v>1.5120000000000001E-2</v>
          </cell>
        </row>
        <row r="103">
          <cell r="E103">
            <v>8.3519999999999997E-2</v>
          </cell>
          <cell r="F103">
            <v>8.3519999999999997E-2</v>
          </cell>
          <cell r="G103">
            <v>8.1360000000000002E-2</v>
          </cell>
          <cell r="H103">
            <v>8.1360000000000002E-2</v>
          </cell>
          <cell r="I103">
            <v>8.208E-2</v>
          </cell>
          <cell r="J103">
            <v>9.7920000000000007E-2</v>
          </cell>
          <cell r="K103">
            <v>0.12816</v>
          </cell>
          <cell r="L103">
            <v>0.21096000000000001</v>
          </cell>
          <cell r="M103">
            <v>0.29952000000000001</v>
          </cell>
          <cell r="N103">
            <v>0.31248000000000004</v>
          </cell>
          <cell r="O103">
            <v>0.32832</v>
          </cell>
          <cell r="P103">
            <v>0.30743999999999999</v>
          </cell>
          <cell r="Q103">
            <v>0.32472000000000001</v>
          </cell>
          <cell r="R103">
            <v>0.31751999999999997</v>
          </cell>
          <cell r="S103">
            <v>0.29736000000000001</v>
          </cell>
          <cell r="T103">
            <v>0.29016000000000003</v>
          </cell>
          <cell r="U103">
            <v>0.252</v>
          </cell>
          <cell r="V103">
            <v>0.21240000000000001</v>
          </cell>
          <cell r="W103">
            <v>0.18431999999999998</v>
          </cell>
          <cell r="X103">
            <v>0.15120000000000003</v>
          </cell>
          <cell r="Y103">
            <v>0.12816</v>
          </cell>
          <cell r="Z103">
            <v>0.11448</v>
          </cell>
          <cell r="AA103">
            <v>0.10152</v>
          </cell>
          <cell r="AB103">
            <v>8.7120000000000003E-2</v>
          </cell>
        </row>
        <row r="104">
          <cell r="E104">
            <v>2.8080000000000001E-2</v>
          </cell>
          <cell r="F104">
            <v>2.7359999999999999E-2</v>
          </cell>
          <cell r="G104">
            <v>2.664E-2</v>
          </cell>
          <cell r="H104">
            <v>2.7359999999999999E-2</v>
          </cell>
          <cell r="I104">
            <v>2.5920000000000002E-2</v>
          </cell>
          <cell r="J104">
            <v>3.5279999999999999E-2</v>
          </cell>
          <cell r="K104">
            <v>4.2480000000000004E-2</v>
          </cell>
          <cell r="L104">
            <v>6.9839999999999999E-2</v>
          </cell>
          <cell r="M104">
            <v>0.12312000000000001</v>
          </cell>
          <cell r="N104">
            <v>0.126</v>
          </cell>
          <cell r="O104">
            <v>0.13103999999999999</v>
          </cell>
          <cell r="P104">
            <v>0.10152</v>
          </cell>
          <cell r="Q104">
            <v>0.11663999999999999</v>
          </cell>
          <cell r="R104">
            <v>0.11592</v>
          </cell>
          <cell r="S104">
            <v>0.1152</v>
          </cell>
          <cell r="T104">
            <v>0.11304</v>
          </cell>
          <cell r="U104">
            <v>9.1439999999999994E-2</v>
          </cell>
          <cell r="V104">
            <v>8.4239999999999995E-2</v>
          </cell>
          <cell r="W104">
            <v>7.0559999999999998E-2</v>
          </cell>
          <cell r="X104">
            <v>5.6160000000000002E-2</v>
          </cell>
          <cell r="Y104">
            <v>4.6079999999999996E-2</v>
          </cell>
          <cell r="Z104">
            <v>4.3920000000000001E-2</v>
          </cell>
          <cell r="AA104">
            <v>3.8160000000000006E-2</v>
          </cell>
          <cell r="AB104">
            <v>3.0960000000000001E-2</v>
          </cell>
        </row>
        <row r="106">
          <cell r="E106">
            <v>0.74639999999999995</v>
          </cell>
          <cell r="F106">
            <v>0.74160000000000004</v>
          </cell>
          <cell r="G106">
            <v>0.74063999999999997</v>
          </cell>
          <cell r="H106">
            <v>0.73775999999999997</v>
          </cell>
          <cell r="I106">
            <v>0.73824000000000001</v>
          </cell>
          <cell r="J106">
            <v>0.74351999999999996</v>
          </cell>
          <cell r="K106">
            <v>0.77039999999999997</v>
          </cell>
          <cell r="L106">
            <v>0.78192000000000006</v>
          </cell>
          <cell r="M106">
            <v>0.79344000000000003</v>
          </cell>
          <cell r="N106">
            <v>0.79488000000000003</v>
          </cell>
          <cell r="O106">
            <v>0.80015999999999998</v>
          </cell>
          <cell r="P106">
            <v>0.80208000000000002</v>
          </cell>
          <cell r="Q106">
            <v>0.80544000000000004</v>
          </cell>
          <cell r="R106">
            <v>0.83472000000000002</v>
          </cell>
          <cell r="S106">
            <v>0.8328000000000001</v>
          </cell>
          <cell r="T106">
            <v>0.82416</v>
          </cell>
          <cell r="U106">
            <v>0.83040000000000003</v>
          </cell>
          <cell r="V106">
            <v>0.84048</v>
          </cell>
          <cell r="W106">
            <v>0.84720000000000006</v>
          </cell>
          <cell r="X106">
            <v>0.84960000000000002</v>
          </cell>
          <cell r="Y106">
            <v>0.84911999999999999</v>
          </cell>
          <cell r="Z106">
            <v>0.84096000000000004</v>
          </cell>
          <cell r="AA106">
            <v>0.83375999999999995</v>
          </cell>
          <cell r="AB106">
            <v>0.82704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2">
          <cell r="E112">
            <v>5.04E-2</v>
          </cell>
          <cell r="F112">
            <v>5.6160000000000002E-2</v>
          </cell>
          <cell r="G112">
            <v>5.076E-2</v>
          </cell>
          <cell r="H112">
            <v>5.0040000000000001E-2</v>
          </cell>
          <cell r="I112">
            <v>4.9320000000000003E-2</v>
          </cell>
          <cell r="J112">
            <v>5.04E-2</v>
          </cell>
          <cell r="K112">
            <v>6.3E-2</v>
          </cell>
          <cell r="L112">
            <v>7.7040000000000011E-2</v>
          </cell>
          <cell r="M112">
            <v>0.12384000000000001</v>
          </cell>
          <cell r="N112">
            <v>0.14580000000000001</v>
          </cell>
          <cell r="O112">
            <v>0.14687999999999998</v>
          </cell>
          <cell r="P112">
            <v>0.14796000000000001</v>
          </cell>
          <cell r="Q112">
            <v>0.14759999999999998</v>
          </cell>
          <cell r="R112">
            <v>0.14868000000000001</v>
          </cell>
          <cell r="S112">
            <v>0.14724000000000001</v>
          </cell>
          <cell r="T112">
            <v>0.14399999999999999</v>
          </cell>
          <cell r="U112">
            <v>0.14076</v>
          </cell>
          <cell r="V112">
            <v>0.12708</v>
          </cell>
          <cell r="W112">
            <v>9.2159999999999992E-2</v>
          </cell>
          <cell r="X112">
            <v>7.0919999999999997E-2</v>
          </cell>
          <cell r="Y112">
            <v>6.2640000000000001E-2</v>
          </cell>
          <cell r="Z112">
            <v>5.688E-2</v>
          </cell>
          <cell r="AA112">
            <v>4.9320000000000003E-2</v>
          </cell>
          <cell r="AB112">
            <v>4.9320000000000003E-2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</row>
        <row r="115">
          <cell r="E115">
            <v>1.18896</v>
          </cell>
          <cell r="F115">
            <v>0.93552000000000002</v>
          </cell>
          <cell r="G115">
            <v>0.97487999999999997</v>
          </cell>
          <cell r="H115">
            <v>0.96575999999999995</v>
          </cell>
          <cell r="I115">
            <v>0.98208000000000006</v>
          </cell>
          <cell r="J115">
            <v>0.98399999999999999</v>
          </cell>
          <cell r="K115">
            <v>0.98880000000000012</v>
          </cell>
          <cell r="L115">
            <v>0.95856000000000008</v>
          </cell>
          <cell r="M115">
            <v>1.0387200000000001</v>
          </cell>
          <cell r="N115">
            <v>1.0867200000000001</v>
          </cell>
          <cell r="O115">
            <v>1.1376000000000002</v>
          </cell>
          <cell r="P115">
            <v>1.1361600000000001</v>
          </cell>
          <cell r="Q115">
            <v>1.12032</v>
          </cell>
          <cell r="R115">
            <v>1.1131200000000001</v>
          </cell>
          <cell r="S115">
            <v>1.1510400000000001</v>
          </cell>
          <cell r="T115">
            <v>1.2767999999999999</v>
          </cell>
          <cell r="U115">
            <v>1.3992</v>
          </cell>
          <cell r="V115">
            <v>1.3344</v>
          </cell>
          <cell r="W115">
            <v>1.3728</v>
          </cell>
          <cell r="X115">
            <v>1.2864</v>
          </cell>
          <cell r="Y115">
            <v>1.3444800000000001</v>
          </cell>
          <cell r="Z115">
            <v>1.2873600000000001</v>
          </cell>
          <cell r="AA115">
            <v>1.3262400000000001</v>
          </cell>
          <cell r="AB115">
            <v>1.2518399999999998</v>
          </cell>
        </row>
        <row r="116">
          <cell r="E116">
            <v>0.48287999999999998</v>
          </cell>
          <cell r="F116">
            <v>0.35375999999999996</v>
          </cell>
          <cell r="G116">
            <v>0.35184000000000004</v>
          </cell>
          <cell r="H116">
            <v>0.34752</v>
          </cell>
          <cell r="I116">
            <v>0.34752</v>
          </cell>
          <cell r="J116">
            <v>0.34704000000000002</v>
          </cell>
          <cell r="K116">
            <v>0.34176000000000001</v>
          </cell>
          <cell r="L116">
            <v>0.31728000000000001</v>
          </cell>
          <cell r="M116">
            <v>0.34655999999999998</v>
          </cell>
          <cell r="N116">
            <v>0.34848000000000001</v>
          </cell>
          <cell r="O116">
            <v>0.35664000000000001</v>
          </cell>
          <cell r="P116">
            <v>0.35424</v>
          </cell>
          <cell r="Q116">
            <v>0.35616000000000003</v>
          </cell>
          <cell r="R116">
            <v>0.34464</v>
          </cell>
          <cell r="S116">
            <v>0.36143999999999998</v>
          </cell>
          <cell r="T116">
            <v>0.46848000000000001</v>
          </cell>
          <cell r="U116">
            <v>0.50784000000000007</v>
          </cell>
          <cell r="V116">
            <v>0.50352000000000008</v>
          </cell>
          <cell r="W116">
            <v>0.51408000000000009</v>
          </cell>
          <cell r="X116">
            <v>0.50880000000000003</v>
          </cell>
          <cell r="Y116">
            <v>0.53039999999999998</v>
          </cell>
          <cell r="Z116">
            <v>0.51456000000000002</v>
          </cell>
          <cell r="AA116">
            <v>0.53615999999999997</v>
          </cell>
          <cell r="AB116">
            <v>0.53039999999999998</v>
          </cell>
        </row>
        <row r="118">
          <cell r="E118">
            <v>4.3200000000000001E-3</v>
          </cell>
          <cell r="F118">
            <v>4.3200000000000001E-3</v>
          </cell>
          <cell r="G118">
            <v>4.3200000000000001E-3</v>
          </cell>
          <cell r="H118">
            <v>4.3200000000000001E-3</v>
          </cell>
          <cell r="I118">
            <v>8.6400000000000001E-3</v>
          </cell>
          <cell r="J118">
            <v>1.2E-2</v>
          </cell>
          <cell r="K118">
            <v>2.2080000000000002E-2</v>
          </cell>
          <cell r="L118">
            <v>2.9760000000000002E-2</v>
          </cell>
          <cell r="M118">
            <v>3.6480000000000005E-2</v>
          </cell>
          <cell r="N118">
            <v>3.984E-2</v>
          </cell>
          <cell r="O118">
            <v>3.696E-2</v>
          </cell>
          <cell r="P118">
            <v>3.5999999999999997E-2</v>
          </cell>
          <cell r="Q118">
            <v>3.696E-2</v>
          </cell>
          <cell r="R118">
            <v>3.456E-2</v>
          </cell>
          <cell r="S118">
            <v>3.0719999999999997E-2</v>
          </cell>
          <cell r="T118">
            <v>2.9760000000000002E-2</v>
          </cell>
          <cell r="U118">
            <v>2.8799999999999999E-2</v>
          </cell>
          <cell r="V118">
            <v>2.0640000000000002E-2</v>
          </cell>
          <cell r="W118">
            <v>1.6800000000000002E-2</v>
          </cell>
          <cell r="X118">
            <v>1.056E-2</v>
          </cell>
          <cell r="Y118">
            <v>5.7599999999999995E-3</v>
          </cell>
          <cell r="Z118">
            <v>5.7599999999999995E-3</v>
          </cell>
          <cell r="AA118">
            <v>5.28E-3</v>
          </cell>
          <cell r="AB118">
            <v>5.28E-3</v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4.7999999999999996E-4</v>
          </cell>
          <cell r="M119">
            <v>4.7999999999999996E-3</v>
          </cell>
          <cell r="N119">
            <v>7.6799999999999993E-3</v>
          </cell>
          <cell r="O119">
            <v>5.28E-3</v>
          </cell>
          <cell r="P119">
            <v>1.9199999999999998E-3</v>
          </cell>
          <cell r="Q119">
            <v>3.8399999999999997E-3</v>
          </cell>
          <cell r="R119">
            <v>5.7599999999999995E-3</v>
          </cell>
          <cell r="S119">
            <v>6.7199999999999994E-3</v>
          </cell>
          <cell r="T119">
            <v>1.9199999999999998E-3</v>
          </cell>
          <cell r="U119">
            <v>1.4399999999999999E-3</v>
          </cell>
          <cell r="V119">
            <v>4.7999999999999996E-4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</row>
        <row r="121">
          <cell r="E121">
            <v>1.8273600000000001</v>
          </cell>
          <cell r="F121">
            <v>1.74024</v>
          </cell>
          <cell r="G121">
            <v>1.6919999999999999</v>
          </cell>
          <cell r="H121">
            <v>1.6639200000000001</v>
          </cell>
          <cell r="I121">
            <v>1.6596000000000002</v>
          </cell>
          <cell r="J121">
            <v>1.7503199999999999</v>
          </cell>
          <cell r="K121">
            <v>1.8964799999999999</v>
          </cell>
          <cell r="L121">
            <v>2.1146400000000001</v>
          </cell>
          <cell r="M121">
            <v>2.2284000000000002</v>
          </cell>
          <cell r="N121">
            <v>2.4559199999999999</v>
          </cell>
          <cell r="O121">
            <v>2.5070399999999999</v>
          </cell>
          <cell r="P121">
            <v>2.5401599999999998</v>
          </cell>
          <cell r="Q121">
            <v>2.49552</v>
          </cell>
          <cell r="R121">
            <v>2.4904799999999998</v>
          </cell>
          <cell r="S121">
            <v>2.4184800000000002</v>
          </cell>
          <cell r="T121">
            <v>2.4148800000000001</v>
          </cell>
          <cell r="U121">
            <v>2.4854400000000001</v>
          </cell>
          <cell r="V121">
            <v>2.5495199999999998</v>
          </cell>
          <cell r="W121">
            <v>2.50488</v>
          </cell>
          <cell r="X121">
            <v>2.4552000000000005</v>
          </cell>
          <cell r="Y121">
            <v>2.39832</v>
          </cell>
          <cell r="Z121">
            <v>2.3097600000000003</v>
          </cell>
          <cell r="AA121">
            <v>2.1499200000000003</v>
          </cell>
          <cell r="AB121">
            <v>1.9936800000000001</v>
          </cell>
        </row>
        <row r="122">
          <cell r="E122">
            <v>0.39168000000000003</v>
          </cell>
          <cell r="F122">
            <v>0.38304000000000005</v>
          </cell>
          <cell r="G122">
            <v>0.38592000000000004</v>
          </cell>
          <cell r="H122">
            <v>0.38592000000000004</v>
          </cell>
          <cell r="I122">
            <v>0.38160000000000005</v>
          </cell>
          <cell r="J122">
            <v>0.378</v>
          </cell>
          <cell r="K122">
            <v>0.37656000000000001</v>
          </cell>
          <cell r="L122">
            <v>0.37080000000000002</v>
          </cell>
          <cell r="M122">
            <v>0.38951999999999998</v>
          </cell>
          <cell r="N122">
            <v>0.42336000000000001</v>
          </cell>
          <cell r="O122">
            <v>0.42048000000000002</v>
          </cell>
          <cell r="P122">
            <v>0.44568000000000002</v>
          </cell>
          <cell r="Q122">
            <v>0.43560000000000004</v>
          </cell>
          <cell r="R122">
            <v>0.43775999999999998</v>
          </cell>
          <cell r="S122">
            <v>0.43775999999999998</v>
          </cell>
          <cell r="T122">
            <v>0.44640000000000002</v>
          </cell>
          <cell r="U122">
            <v>0.44712000000000002</v>
          </cell>
          <cell r="V122">
            <v>0.44856000000000001</v>
          </cell>
          <cell r="W122">
            <v>0.4536</v>
          </cell>
          <cell r="X122">
            <v>0.46151999999999999</v>
          </cell>
          <cell r="Y122">
            <v>0.47448000000000001</v>
          </cell>
          <cell r="Z122">
            <v>0.46440000000000003</v>
          </cell>
          <cell r="AA122">
            <v>0.46296000000000004</v>
          </cell>
          <cell r="AB122">
            <v>0.46367999999999998</v>
          </cell>
        </row>
        <row r="124">
          <cell r="E124">
            <v>2.6460000000000001E-2</v>
          </cell>
          <cell r="F124">
            <v>2.6280000000000001E-2</v>
          </cell>
          <cell r="G124">
            <v>2.664E-2</v>
          </cell>
          <cell r="H124">
            <v>2.6280000000000001E-2</v>
          </cell>
          <cell r="I124">
            <v>2.6280000000000001E-2</v>
          </cell>
          <cell r="J124">
            <v>2.7179999999999999E-2</v>
          </cell>
          <cell r="K124">
            <v>2.6460000000000001E-2</v>
          </cell>
          <cell r="L124">
            <v>3.6179999999999997E-2</v>
          </cell>
          <cell r="M124">
            <v>5.5439999999999996E-2</v>
          </cell>
          <cell r="N124">
            <v>7.0019999999999999E-2</v>
          </cell>
          <cell r="O124">
            <v>7.5060000000000002E-2</v>
          </cell>
          <cell r="P124">
            <v>7.8659999999999994E-2</v>
          </cell>
          <cell r="Q124">
            <v>7.8840000000000007E-2</v>
          </cell>
          <cell r="R124">
            <v>7.578E-2</v>
          </cell>
          <cell r="S124">
            <v>7.3439999999999991E-2</v>
          </cell>
          <cell r="T124">
            <v>7.415999999999999E-2</v>
          </cell>
          <cell r="U124">
            <v>6.9839999999999999E-2</v>
          </cell>
          <cell r="V124">
            <v>5.8139999999999997E-2</v>
          </cell>
          <cell r="W124">
            <v>3.3480000000000003E-2</v>
          </cell>
          <cell r="X124">
            <v>2.9520000000000001E-2</v>
          </cell>
          <cell r="Y124">
            <v>2.8080000000000001E-2</v>
          </cell>
          <cell r="Z124">
            <v>2.7900000000000001E-2</v>
          </cell>
          <cell r="AA124">
            <v>2.7359999999999999E-2</v>
          </cell>
          <cell r="AB124">
            <v>2.826E-2</v>
          </cell>
        </row>
        <row r="125">
          <cell r="E125">
            <v>7.7400000000000004E-3</v>
          </cell>
          <cell r="F125">
            <v>7.5600000000000007E-3</v>
          </cell>
          <cell r="G125">
            <v>7.92E-3</v>
          </cell>
          <cell r="H125">
            <v>7.7400000000000004E-3</v>
          </cell>
          <cell r="I125">
            <v>7.5600000000000007E-3</v>
          </cell>
          <cell r="J125">
            <v>7.92E-3</v>
          </cell>
          <cell r="K125">
            <v>7.92E-3</v>
          </cell>
          <cell r="L125">
            <v>6.8399999999999997E-3</v>
          </cell>
          <cell r="M125">
            <v>3.96E-3</v>
          </cell>
          <cell r="N125">
            <v>4.1399999999999996E-3</v>
          </cell>
          <cell r="O125">
            <v>2.7000000000000001E-3</v>
          </cell>
          <cell r="P125">
            <v>2.16E-3</v>
          </cell>
          <cell r="Q125">
            <v>2.7000000000000001E-3</v>
          </cell>
          <cell r="R125">
            <v>2.8799999999999997E-3</v>
          </cell>
          <cell r="S125">
            <v>3.4199999999999999E-3</v>
          </cell>
          <cell r="T125">
            <v>2.7000000000000001E-3</v>
          </cell>
          <cell r="U125">
            <v>3.4199999999999999E-3</v>
          </cell>
          <cell r="V125">
            <v>2.8799999999999997E-3</v>
          </cell>
          <cell r="W125">
            <v>7.5600000000000007E-3</v>
          </cell>
          <cell r="X125">
            <v>8.2799999999999992E-3</v>
          </cell>
          <cell r="Y125">
            <v>8.6400000000000001E-3</v>
          </cell>
          <cell r="Z125">
            <v>8.8199999999999997E-3</v>
          </cell>
          <cell r="AA125">
            <v>8.6400000000000001E-3</v>
          </cell>
          <cell r="AB125">
            <v>9.1799999999999989E-3</v>
          </cell>
        </row>
        <row r="127">
          <cell r="E127">
            <v>5.2080000000000001E-2</v>
          </cell>
          <cell r="F127">
            <v>4.9439999999999998E-2</v>
          </cell>
          <cell r="G127">
            <v>4.5359999999999998E-2</v>
          </cell>
          <cell r="H127">
            <v>4.5840000000000006E-2</v>
          </cell>
          <cell r="I127">
            <v>4.5359999999999998E-2</v>
          </cell>
          <cell r="J127">
            <v>4.4639999999999999E-2</v>
          </cell>
          <cell r="K127">
            <v>5.5920000000000004E-2</v>
          </cell>
          <cell r="L127">
            <v>7.1040000000000006E-2</v>
          </cell>
          <cell r="M127">
            <v>0.10607999999999999</v>
          </cell>
          <cell r="N127">
            <v>0.13632</v>
          </cell>
          <cell r="O127">
            <v>0.13344</v>
          </cell>
          <cell r="P127">
            <v>0.13367999999999999</v>
          </cell>
          <cell r="Q127">
            <v>0.13295999999999999</v>
          </cell>
          <cell r="R127">
            <v>0.13944000000000001</v>
          </cell>
          <cell r="S127">
            <v>0.12648000000000001</v>
          </cell>
          <cell r="T127">
            <v>0.12720000000000001</v>
          </cell>
          <cell r="U127">
            <v>0.12048</v>
          </cell>
          <cell r="V127">
            <v>0.10728</v>
          </cell>
          <cell r="W127">
            <v>6.9600000000000009E-2</v>
          </cell>
          <cell r="X127">
            <v>5.8800000000000005E-2</v>
          </cell>
          <cell r="Y127">
            <v>5.5439999999999996E-2</v>
          </cell>
          <cell r="Z127">
            <v>6.6720000000000002E-2</v>
          </cell>
          <cell r="AA127">
            <v>6.096E-2</v>
          </cell>
          <cell r="AB127">
            <v>5.4719999999999998E-2</v>
          </cell>
        </row>
        <row r="128">
          <cell r="E128">
            <v>1.056E-2</v>
          </cell>
          <cell r="F128">
            <v>1.0800000000000001E-2</v>
          </cell>
          <cell r="G128">
            <v>1.008E-2</v>
          </cell>
          <cell r="H128">
            <v>1.0320000000000001E-2</v>
          </cell>
          <cell r="I128">
            <v>9.8399999999999998E-3</v>
          </cell>
          <cell r="J128">
            <v>9.3600000000000003E-3</v>
          </cell>
          <cell r="K128">
            <v>9.5999999999999992E-3</v>
          </cell>
          <cell r="L128">
            <v>8.4000000000000012E-3</v>
          </cell>
          <cell r="M128">
            <v>2.3039999999999998E-2</v>
          </cell>
          <cell r="N128">
            <v>2.5920000000000002E-2</v>
          </cell>
          <cell r="O128">
            <v>2.3519999999999999E-2</v>
          </cell>
          <cell r="P128">
            <v>2.0640000000000002E-2</v>
          </cell>
          <cell r="Q128">
            <v>1.584E-2</v>
          </cell>
          <cell r="R128">
            <v>2.6879999999999998E-2</v>
          </cell>
          <cell r="S128">
            <v>2.496E-2</v>
          </cell>
          <cell r="T128">
            <v>2.6400000000000003E-2</v>
          </cell>
          <cell r="U128">
            <v>2.112E-2</v>
          </cell>
          <cell r="V128">
            <v>2.0160000000000001E-2</v>
          </cell>
          <cell r="W128">
            <v>1.3200000000000002E-2</v>
          </cell>
          <cell r="X128">
            <v>1.3679999999999999E-2</v>
          </cell>
          <cell r="Y128">
            <v>1.3439999999999999E-2</v>
          </cell>
          <cell r="Z128">
            <v>1.2960000000000001E-2</v>
          </cell>
          <cell r="AA128">
            <v>1.2960000000000001E-2</v>
          </cell>
          <cell r="AB128">
            <v>1.3679999999999999E-2</v>
          </cell>
        </row>
        <row r="130"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</row>
        <row r="133">
          <cell r="E133">
            <v>1.0749999999999999E-2</v>
          </cell>
          <cell r="F133">
            <v>1.0659999999999999E-2</v>
          </cell>
          <cell r="G133">
            <v>1.0749999999999999E-2</v>
          </cell>
          <cell r="H133">
            <v>1.0749999999999999E-2</v>
          </cell>
          <cell r="I133">
            <v>1.0659999999999999E-2</v>
          </cell>
          <cell r="J133">
            <v>1.0749999999999999E-2</v>
          </cell>
          <cell r="K133">
            <v>1.9010000000000003E-2</v>
          </cell>
          <cell r="L133">
            <v>3.091E-2</v>
          </cell>
          <cell r="M133">
            <v>3.5139999999999998E-2</v>
          </cell>
          <cell r="N133">
            <v>3.5520000000000003E-2</v>
          </cell>
          <cell r="O133">
            <v>3.1780000000000003E-2</v>
          </cell>
          <cell r="P133">
            <v>3.2259999999999997E-2</v>
          </cell>
          <cell r="Q133">
            <v>3.5709999999999999E-2</v>
          </cell>
          <cell r="R133">
            <v>3.7060000000000003E-2</v>
          </cell>
          <cell r="S133">
            <v>3.1870000000000002E-2</v>
          </cell>
          <cell r="T133">
            <v>3.1780000000000003E-2</v>
          </cell>
          <cell r="U133">
            <v>4.2819999999999997E-2</v>
          </cell>
          <cell r="V133">
            <v>4.4260000000000001E-2</v>
          </cell>
          <cell r="W133">
            <v>3.1490000000000004E-2</v>
          </cell>
          <cell r="X133">
            <v>2.9090000000000001E-2</v>
          </cell>
          <cell r="Y133">
            <v>1.2580000000000001E-2</v>
          </cell>
          <cell r="Z133">
            <v>1.094E-2</v>
          </cell>
          <cell r="AA133">
            <v>1.1040000000000001E-2</v>
          </cell>
          <cell r="AB133">
            <v>1.1040000000000001E-2</v>
          </cell>
        </row>
        <row r="134">
          <cell r="E134">
            <v>7.9699999999999997E-3</v>
          </cell>
          <cell r="F134">
            <v>7.5799999999999999E-3</v>
          </cell>
          <cell r="G134">
            <v>7.7800000000000005E-3</v>
          </cell>
          <cell r="H134">
            <v>7.8700000000000003E-3</v>
          </cell>
          <cell r="I134">
            <v>7.7800000000000005E-3</v>
          </cell>
          <cell r="J134">
            <v>7.7800000000000005E-3</v>
          </cell>
          <cell r="K134">
            <v>8.8299999999999993E-3</v>
          </cell>
          <cell r="L134">
            <v>1.315E-2</v>
          </cell>
          <cell r="M134">
            <v>1.4019999999999999E-2</v>
          </cell>
          <cell r="N134">
            <v>1.286E-2</v>
          </cell>
          <cell r="O134">
            <v>1.1710000000000002E-2</v>
          </cell>
          <cell r="P134">
            <v>1.3630000000000001E-2</v>
          </cell>
          <cell r="Q134">
            <v>1.325E-2</v>
          </cell>
          <cell r="R134">
            <v>1.4019999999999999E-2</v>
          </cell>
          <cell r="S134">
            <v>1.43E-2</v>
          </cell>
          <cell r="T134">
            <v>1.43E-2</v>
          </cell>
          <cell r="U134">
            <v>1.469E-2</v>
          </cell>
          <cell r="V134">
            <v>1.5169999999999999E-2</v>
          </cell>
          <cell r="W134">
            <v>1.315E-2</v>
          </cell>
          <cell r="X134">
            <v>9.8900000000000012E-3</v>
          </cell>
          <cell r="Y134">
            <v>8.26E-3</v>
          </cell>
          <cell r="Z134">
            <v>8.4499999999999992E-3</v>
          </cell>
          <cell r="AA134">
            <v>8.5400000000000007E-3</v>
          </cell>
          <cell r="AB134">
            <v>8.9300000000000004E-3</v>
          </cell>
        </row>
        <row r="136">
          <cell r="E136">
            <v>1.9596000000000002</v>
          </cell>
          <cell r="F136">
            <v>1.9600799999999998</v>
          </cell>
          <cell r="G136">
            <v>1.9615199999999999</v>
          </cell>
          <cell r="H136">
            <v>1.9612799999999999</v>
          </cell>
          <cell r="I136">
            <v>1.9615199999999999</v>
          </cell>
          <cell r="J136">
            <v>1.9615199999999999</v>
          </cell>
          <cell r="K136">
            <v>1.96248</v>
          </cell>
          <cell r="L136">
            <v>1.9634400000000001</v>
          </cell>
          <cell r="M136">
            <v>1.9634400000000001</v>
          </cell>
          <cell r="N136">
            <v>1.96272</v>
          </cell>
          <cell r="O136">
            <v>1.9641600000000001</v>
          </cell>
          <cell r="P136">
            <v>1.9632000000000001</v>
          </cell>
          <cell r="Q136">
            <v>1.9612799999999999</v>
          </cell>
          <cell r="R136">
            <v>1.962</v>
          </cell>
          <cell r="S136">
            <v>1.9617599999999999</v>
          </cell>
          <cell r="T136">
            <v>1.9605599999999999</v>
          </cell>
          <cell r="U136">
            <v>1.9610399999999999</v>
          </cell>
          <cell r="V136">
            <v>1.9607999999999999</v>
          </cell>
          <cell r="W136">
            <v>1.77528</v>
          </cell>
          <cell r="X136">
            <v>1.62744</v>
          </cell>
          <cell r="Y136">
            <v>1.1342399999999999</v>
          </cell>
          <cell r="Z136">
            <v>1.9735199999999999</v>
          </cell>
          <cell r="AA136">
            <v>1.9876800000000001</v>
          </cell>
          <cell r="AB136">
            <v>1.99224</v>
          </cell>
        </row>
        <row r="137">
          <cell r="E137">
            <v>8.5199999999999998E-2</v>
          </cell>
          <cell r="F137">
            <v>8.4960000000000008E-2</v>
          </cell>
          <cell r="G137">
            <v>8.616E-2</v>
          </cell>
          <cell r="H137">
            <v>8.6639999999999995E-2</v>
          </cell>
          <cell r="I137">
            <v>8.7120000000000003E-2</v>
          </cell>
          <cell r="J137">
            <v>8.7600000000000011E-2</v>
          </cell>
          <cell r="K137">
            <v>8.8800000000000004E-2</v>
          </cell>
          <cell r="L137">
            <v>8.9520000000000002E-2</v>
          </cell>
          <cell r="M137">
            <v>8.8079999999999992E-2</v>
          </cell>
          <cell r="N137">
            <v>8.7840000000000001E-2</v>
          </cell>
          <cell r="O137">
            <v>8.7600000000000011E-2</v>
          </cell>
          <cell r="P137">
            <v>8.7120000000000003E-2</v>
          </cell>
          <cell r="Q137">
            <v>8.7120000000000003E-2</v>
          </cell>
          <cell r="R137">
            <v>8.7840000000000001E-2</v>
          </cell>
          <cell r="S137">
            <v>8.7840000000000001E-2</v>
          </cell>
          <cell r="T137">
            <v>8.6400000000000005E-2</v>
          </cell>
          <cell r="U137">
            <v>8.6639999999999995E-2</v>
          </cell>
          <cell r="V137">
            <v>8.616E-2</v>
          </cell>
          <cell r="W137">
            <v>6.9839999999999999E-2</v>
          </cell>
          <cell r="X137">
            <v>6.9600000000000009E-2</v>
          </cell>
          <cell r="Y137">
            <v>4.7039999999999998E-2</v>
          </cell>
          <cell r="Z137">
            <v>8.4239999999999995E-2</v>
          </cell>
          <cell r="AA137">
            <v>8.6400000000000005E-2</v>
          </cell>
          <cell r="AB137">
            <v>8.616E-2</v>
          </cell>
        </row>
        <row r="139">
          <cell r="E139">
            <v>4.5600000000000007E-3</v>
          </cell>
          <cell r="F139">
            <v>4.5600000000000007E-3</v>
          </cell>
          <cell r="G139">
            <v>4.5600000000000007E-3</v>
          </cell>
          <cell r="H139">
            <v>4.9199999999999999E-3</v>
          </cell>
          <cell r="I139">
            <v>4.4400000000000004E-3</v>
          </cell>
          <cell r="J139">
            <v>4.5600000000000007E-3</v>
          </cell>
          <cell r="K139">
            <v>5.4000000000000003E-3</v>
          </cell>
          <cell r="L139">
            <v>0.12360000000000002</v>
          </cell>
          <cell r="M139">
            <v>0.16836000000000001</v>
          </cell>
          <cell r="N139">
            <v>0.16140000000000002</v>
          </cell>
          <cell r="O139">
            <v>0.16524</v>
          </cell>
          <cell r="P139">
            <v>0.14952000000000001</v>
          </cell>
          <cell r="Q139">
            <v>0.15084</v>
          </cell>
          <cell r="R139">
            <v>0.13811999999999999</v>
          </cell>
          <cell r="S139">
            <v>0.13403999999999999</v>
          </cell>
          <cell r="T139">
            <v>0.12768000000000002</v>
          </cell>
          <cell r="U139">
            <v>0.10152</v>
          </cell>
          <cell r="V139">
            <v>5.16E-2</v>
          </cell>
          <cell r="W139">
            <v>1.5599999999999999E-2</v>
          </cell>
          <cell r="X139">
            <v>4.6800000000000001E-3</v>
          </cell>
          <cell r="Y139">
            <v>4.6800000000000001E-3</v>
          </cell>
          <cell r="Z139">
            <v>4.7999999999999996E-3</v>
          </cell>
          <cell r="AA139">
            <v>4.5600000000000007E-3</v>
          </cell>
          <cell r="AB139">
            <v>4.5600000000000007E-3</v>
          </cell>
        </row>
        <row r="140">
          <cell r="E140">
            <v>2.0400000000000001E-3</v>
          </cell>
          <cell r="F140">
            <v>1.8E-3</v>
          </cell>
          <cell r="G140">
            <v>1.6799999999999999E-3</v>
          </cell>
          <cell r="H140">
            <v>1.56E-3</v>
          </cell>
          <cell r="I140">
            <v>1.8E-3</v>
          </cell>
          <cell r="J140">
            <v>1.9199999999999998E-3</v>
          </cell>
          <cell r="K140">
            <v>1.56E-3</v>
          </cell>
          <cell r="L140">
            <v>4.4400000000000004E-3</v>
          </cell>
          <cell r="M140">
            <v>1.332E-2</v>
          </cell>
          <cell r="N140">
            <v>2.2080000000000002E-2</v>
          </cell>
          <cell r="O140">
            <v>2.5440000000000001E-2</v>
          </cell>
          <cell r="P140">
            <v>3.1199999999999999E-2</v>
          </cell>
          <cell r="Q140">
            <v>3.7200000000000004E-2</v>
          </cell>
          <cell r="R140">
            <v>3.6359999999999996E-2</v>
          </cell>
          <cell r="S140">
            <v>3.168E-2</v>
          </cell>
          <cell r="T140">
            <v>3.5400000000000001E-2</v>
          </cell>
          <cell r="U140">
            <v>2.8680000000000001E-2</v>
          </cell>
          <cell r="V140">
            <v>1.176E-2</v>
          </cell>
          <cell r="W140">
            <v>5.64E-3</v>
          </cell>
          <cell r="X140">
            <v>2.2800000000000003E-3</v>
          </cell>
          <cell r="Y140">
            <v>2.8799999999999997E-3</v>
          </cell>
          <cell r="Z140">
            <v>2.64E-3</v>
          </cell>
          <cell r="AA140">
            <v>3.3599999999999997E-3</v>
          </cell>
          <cell r="AB140">
            <v>3.5999999999999999E-3</v>
          </cell>
        </row>
        <row r="142">
          <cell r="E142">
            <v>0.10524000000000001</v>
          </cell>
          <cell r="F142">
            <v>9.5519999999999994E-2</v>
          </cell>
          <cell r="G142">
            <v>8.0159999999999995E-2</v>
          </cell>
          <cell r="H142">
            <v>7.8600000000000003E-2</v>
          </cell>
          <cell r="I142">
            <v>8.1239999999999993E-2</v>
          </cell>
          <cell r="J142">
            <v>8.7840000000000001E-2</v>
          </cell>
          <cell r="K142">
            <v>0.11916</v>
          </cell>
          <cell r="L142">
            <v>0.12887999999999999</v>
          </cell>
          <cell r="M142">
            <v>0.12060000000000001</v>
          </cell>
          <cell r="N142">
            <v>0.13103999999999999</v>
          </cell>
          <cell r="O142">
            <v>0.14088000000000001</v>
          </cell>
          <cell r="P142">
            <v>0.14376</v>
          </cell>
          <cell r="Q142">
            <v>0.14796000000000001</v>
          </cell>
          <cell r="R142">
            <v>0.14771999999999999</v>
          </cell>
          <cell r="S142">
            <v>0.14292000000000002</v>
          </cell>
          <cell r="T142">
            <v>0.14771999999999999</v>
          </cell>
          <cell r="U142">
            <v>0.15720000000000001</v>
          </cell>
          <cell r="V142">
            <v>0.19140000000000001</v>
          </cell>
          <cell r="W142">
            <v>0.20592000000000002</v>
          </cell>
          <cell r="X142">
            <v>0.219</v>
          </cell>
          <cell r="Y142">
            <v>0.22272</v>
          </cell>
          <cell r="Z142">
            <v>0.20964000000000002</v>
          </cell>
          <cell r="AA142">
            <v>0.16944000000000001</v>
          </cell>
          <cell r="AB142">
            <v>0.13584000000000002</v>
          </cell>
        </row>
        <row r="143">
          <cell r="E143">
            <v>2.3999999999999998E-4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1.1999999999999999E-4</v>
          </cell>
          <cell r="W143">
            <v>2.3999999999999998E-4</v>
          </cell>
          <cell r="X143">
            <v>1.6799999999999999E-3</v>
          </cell>
          <cell r="Y143">
            <v>2.64E-3</v>
          </cell>
          <cell r="Z143">
            <v>3.3599999999999997E-3</v>
          </cell>
          <cell r="AA143">
            <v>2.64E-3</v>
          </cell>
          <cell r="AB143">
            <v>8.3999999999999993E-4</v>
          </cell>
        </row>
        <row r="145">
          <cell r="E145">
            <v>3.5999999999999997E-4</v>
          </cell>
          <cell r="F145">
            <v>4.7999999999999996E-4</v>
          </cell>
          <cell r="G145">
            <v>4.7999999999999996E-4</v>
          </cell>
          <cell r="H145">
            <v>4.7999999999999996E-4</v>
          </cell>
          <cell r="I145">
            <v>4.7999999999999996E-4</v>
          </cell>
          <cell r="J145">
            <v>3.5999999999999997E-4</v>
          </cell>
          <cell r="K145">
            <v>4.7999999999999996E-4</v>
          </cell>
          <cell r="L145">
            <v>4.7999999999999996E-4</v>
          </cell>
          <cell r="M145">
            <v>4.7999999999999996E-4</v>
          </cell>
          <cell r="N145">
            <v>4.7999999999999996E-4</v>
          </cell>
          <cell r="O145">
            <v>3.5999999999999997E-4</v>
          </cell>
          <cell r="P145">
            <v>4.7999999999999996E-4</v>
          </cell>
          <cell r="Q145">
            <v>4.7999999999999996E-4</v>
          </cell>
          <cell r="R145">
            <v>4.7999999999999996E-4</v>
          </cell>
          <cell r="S145">
            <v>4.7999999999999996E-4</v>
          </cell>
          <cell r="T145">
            <v>4.7999999999999996E-4</v>
          </cell>
          <cell r="U145">
            <v>3.5999999999999997E-4</v>
          </cell>
          <cell r="V145">
            <v>4.7999999999999996E-4</v>
          </cell>
          <cell r="W145">
            <v>4.7999999999999996E-4</v>
          </cell>
          <cell r="X145">
            <v>3.5999999999999997E-4</v>
          </cell>
          <cell r="Y145">
            <v>4.7999999999999996E-4</v>
          </cell>
          <cell r="Z145">
            <v>4.7999999999999996E-4</v>
          </cell>
          <cell r="AA145">
            <v>3.5999999999999997E-4</v>
          </cell>
          <cell r="AB145">
            <v>4.7999999999999996E-4</v>
          </cell>
        </row>
        <row r="146"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</row>
        <row r="148">
          <cell r="E148">
            <v>0.20172000000000001</v>
          </cell>
          <cell r="F148">
            <v>0.17915999999999999</v>
          </cell>
          <cell r="G148">
            <v>0.16992000000000002</v>
          </cell>
          <cell r="H148">
            <v>0.16452</v>
          </cell>
          <cell r="I148">
            <v>0.16272</v>
          </cell>
          <cell r="J148">
            <v>0.17064000000000001</v>
          </cell>
          <cell r="K148">
            <v>0.20496</v>
          </cell>
          <cell r="L148">
            <v>0.22248000000000001</v>
          </cell>
          <cell r="M148">
            <v>0.23304</v>
          </cell>
          <cell r="N148">
            <v>0.26880000000000004</v>
          </cell>
          <cell r="O148">
            <v>0.29472000000000004</v>
          </cell>
          <cell r="P148">
            <v>0.31775999999999999</v>
          </cell>
          <cell r="Q148">
            <v>0.32280000000000003</v>
          </cell>
          <cell r="R148">
            <v>0.32424000000000003</v>
          </cell>
          <cell r="S148">
            <v>0.32928000000000002</v>
          </cell>
          <cell r="T148">
            <v>0.32951999999999998</v>
          </cell>
          <cell r="U148">
            <v>0.34260000000000002</v>
          </cell>
          <cell r="V148">
            <v>0.36492000000000002</v>
          </cell>
          <cell r="W148">
            <v>0.38544</v>
          </cell>
          <cell r="X148">
            <v>0.38700000000000001</v>
          </cell>
          <cell r="Y148">
            <v>0.37428000000000006</v>
          </cell>
          <cell r="Z148">
            <v>0.35231999999999997</v>
          </cell>
          <cell r="AA148">
            <v>0.30312</v>
          </cell>
          <cell r="AB148">
            <v>0.24084</v>
          </cell>
        </row>
        <row r="149"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</row>
        <row r="151">
          <cell r="E151">
            <v>0.24840000000000001</v>
          </cell>
          <cell r="F151">
            <v>0.24264000000000002</v>
          </cell>
          <cell r="G151">
            <v>0.23183999999999999</v>
          </cell>
          <cell r="H151">
            <v>0.23111999999999999</v>
          </cell>
          <cell r="I151">
            <v>0.22968</v>
          </cell>
          <cell r="J151">
            <v>0.23255999999999999</v>
          </cell>
          <cell r="K151">
            <v>0.26351999999999998</v>
          </cell>
          <cell r="L151">
            <v>0.35855999999999999</v>
          </cell>
          <cell r="M151">
            <v>0.42192000000000002</v>
          </cell>
          <cell r="N151">
            <v>0.45288</v>
          </cell>
          <cell r="O151">
            <v>0.45288</v>
          </cell>
          <cell r="P151">
            <v>0.44207999999999997</v>
          </cell>
          <cell r="Q151">
            <v>0.47448000000000001</v>
          </cell>
          <cell r="R151">
            <v>0.43272000000000005</v>
          </cell>
          <cell r="S151">
            <v>0.43487999999999999</v>
          </cell>
          <cell r="T151">
            <v>0.45432</v>
          </cell>
          <cell r="U151">
            <v>0.4536</v>
          </cell>
          <cell r="V151">
            <v>0.40176000000000001</v>
          </cell>
          <cell r="W151">
            <v>0.32472000000000001</v>
          </cell>
          <cell r="X151">
            <v>0.31104000000000004</v>
          </cell>
          <cell r="Y151">
            <v>0.30384000000000005</v>
          </cell>
          <cell r="Z151">
            <v>0.29736000000000001</v>
          </cell>
          <cell r="AA151">
            <v>0.27936</v>
          </cell>
          <cell r="AB151">
            <v>0.25848000000000004</v>
          </cell>
        </row>
        <row r="152">
          <cell r="E152">
            <v>4.8240000000000005E-2</v>
          </cell>
          <cell r="F152">
            <v>4.6079999999999996E-2</v>
          </cell>
          <cell r="G152">
            <v>4.3200000000000002E-2</v>
          </cell>
          <cell r="H152">
            <v>4.752E-2</v>
          </cell>
          <cell r="I152">
            <v>4.6079999999999996E-2</v>
          </cell>
          <cell r="J152">
            <v>4.4639999999999999E-2</v>
          </cell>
          <cell r="K152">
            <v>4.5359999999999998E-2</v>
          </cell>
          <cell r="L152">
            <v>5.1120000000000006E-2</v>
          </cell>
          <cell r="M152">
            <v>6.7680000000000004E-2</v>
          </cell>
          <cell r="N152">
            <v>7.7040000000000011E-2</v>
          </cell>
          <cell r="O152">
            <v>7.2719999999999993E-2</v>
          </cell>
          <cell r="P152">
            <v>6.9120000000000001E-2</v>
          </cell>
          <cell r="Q152">
            <v>7.6320000000000013E-2</v>
          </cell>
          <cell r="R152">
            <v>6.9839999999999999E-2</v>
          </cell>
          <cell r="S152">
            <v>7.0559999999999998E-2</v>
          </cell>
          <cell r="T152">
            <v>7.7040000000000011E-2</v>
          </cell>
          <cell r="U152">
            <v>7.7040000000000011E-2</v>
          </cell>
          <cell r="V152">
            <v>6.9839999999999999E-2</v>
          </cell>
          <cell r="W152">
            <v>6.1200000000000004E-2</v>
          </cell>
          <cell r="X152">
            <v>5.5439999999999996E-2</v>
          </cell>
          <cell r="Y152">
            <v>5.9760000000000001E-2</v>
          </cell>
          <cell r="Z152">
            <v>5.04E-2</v>
          </cell>
          <cell r="AA152">
            <v>5.1840000000000004E-2</v>
          </cell>
          <cell r="AB152">
            <v>5.1840000000000004E-2</v>
          </cell>
        </row>
        <row r="154">
          <cell r="E154">
            <v>2.8584000000000001</v>
          </cell>
          <cell r="F154">
            <v>3.4055999999999997</v>
          </cell>
          <cell r="G154">
            <v>3.8448000000000002</v>
          </cell>
          <cell r="H154">
            <v>2.6928000000000001</v>
          </cell>
          <cell r="I154">
            <v>0.28079999999999999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3.1175999999999999</v>
          </cell>
          <cell r="AA154">
            <v>3.3228</v>
          </cell>
          <cell r="AB154">
            <v>2.9664000000000001</v>
          </cell>
        </row>
        <row r="155">
          <cell r="E155">
            <v>2.1240000000000001</v>
          </cell>
          <cell r="F155">
            <v>2.3184</v>
          </cell>
          <cell r="G155">
            <v>2.4948000000000001</v>
          </cell>
          <cell r="H155">
            <v>1.6488</v>
          </cell>
          <cell r="I155">
            <v>0.15840000000000001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2.1995999999999998</v>
          </cell>
          <cell r="AA155">
            <v>2.2032000000000003</v>
          </cell>
          <cell r="AB155">
            <v>1.8</v>
          </cell>
        </row>
        <row r="160">
          <cell r="E160">
            <v>0.59399999999999997</v>
          </cell>
          <cell r="F160">
            <v>2.7269999999999999</v>
          </cell>
          <cell r="G160">
            <v>2.0448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1.0944</v>
          </cell>
          <cell r="AB160">
            <v>2.6028000000000002</v>
          </cell>
        </row>
        <row r="161">
          <cell r="E161">
            <v>0.5454</v>
          </cell>
          <cell r="F161">
            <v>1.9494</v>
          </cell>
          <cell r="G161">
            <v>1.1916000000000002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0.9486</v>
          </cell>
          <cell r="AB161">
            <v>1.665</v>
          </cell>
        </row>
        <row r="163">
          <cell r="E163">
            <v>2.2410000000000001</v>
          </cell>
          <cell r="F163">
            <v>0.66420000000000001</v>
          </cell>
          <cell r="G163">
            <v>1.782</v>
          </cell>
          <cell r="H163">
            <v>2.6783999999999999</v>
          </cell>
          <cell r="I163">
            <v>0.2772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1.8E-3</v>
          </cell>
          <cell r="Z163">
            <v>3.0905999999999998</v>
          </cell>
          <cell r="AA163">
            <v>2.2014</v>
          </cell>
          <cell r="AB163">
            <v>0.35640000000000005</v>
          </cell>
        </row>
        <row r="164">
          <cell r="E164">
            <v>1.5780000000000001</v>
          </cell>
          <cell r="F164">
            <v>0.36899999999999999</v>
          </cell>
          <cell r="G164">
            <v>1.3</v>
          </cell>
          <cell r="H164">
            <v>1.65</v>
          </cell>
          <cell r="I164">
            <v>0.158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2.2000000000000002</v>
          </cell>
          <cell r="AA164">
            <v>1.254</v>
          </cell>
          <cell r="AB164">
            <v>0.13400000000000001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уточная ведомость"/>
      <sheetName val="Показания счетчиков"/>
      <sheetName val="АЧР отчет "/>
      <sheetName val="органичения"/>
      <sheetName val="БСК"/>
      <sheetName val="АЧР нагрузки"/>
      <sheetName val="ведомость нагрузок"/>
    </sheetNames>
    <sheetDataSet>
      <sheetData sheetId="0">
        <row r="25">
          <cell r="H25">
            <v>5.16E-2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60">
          <cell r="E60">
            <v>0.16830000000000001</v>
          </cell>
          <cell r="F60">
            <v>0.20130000000000001</v>
          </cell>
          <cell r="G60">
            <v>0.1716</v>
          </cell>
          <cell r="H60">
            <v>0.16170000000000001</v>
          </cell>
          <cell r="I60">
            <v>0.16500000000000001</v>
          </cell>
          <cell r="J60">
            <v>0.15840000000000001</v>
          </cell>
          <cell r="K60">
            <v>0.17820000000000003</v>
          </cell>
          <cell r="L60">
            <v>0.19140000000000001</v>
          </cell>
          <cell r="M60">
            <v>0.16500000000000001</v>
          </cell>
          <cell r="N60">
            <v>0.16170000000000001</v>
          </cell>
          <cell r="O60">
            <v>0.26069999999999999</v>
          </cell>
          <cell r="P60">
            <v>0.32669999999999999</v>
          </cell>
          <cell r="Q60">
            <v>0.27060000000000001</v>
          </cell>
          <cell r="R60">
            <v>0.3498</v>
          </cell>
          <cell r="S60">
            <v>0.33329999999999999</v>
          </cell>
          <cell r="T60">
            <v>0.2838</v>
          </cell>
          <cell r="U60">
            <v>0.30360000000000004</v>
          </cell>
          <cell r="V60">
            <v>0.32340000000000002</v>
          </cell>
          <cell r="W60">
            <v>0.31019999999999998</v>
          </cell>
          <cell r="X60">
            <v>0.34320000000000001</v>
          </cell>
          <cell r="Y60">
            <v>0.38940000000000002</v>
          </cell>
          <cell r="Z60">
            <v>0.31680000000000003</v>
          </cell>
          <cell r="AA60">
            <v>0.24420000000000003</v>
          </cell>
          <cell r="AB60">
            <v>0.23430000000000001</v>
          </cell>
        </row>
        <row r="61">
          <cell r="E61">
            <v>6</v>
          </cell>
          <cell r="F61">
            <v>6</v>
          </cell>
          <cell r="G61">
            <v>6</v>
          </cell>
          <cell r="H61">
            <v>6</v>
          </cell>
          <cell r="I61">
            <v>6</v>
          </cell>
          <cell r="J61">
            <v>6</v>
          </cell>
          <cell r="K61">
            <v>6</v>
          </cell>
          <cell r="L61">
            <v>6</v>
          </cell>
          <cell r="M61">
            <v>6</v>
          </cell>
          <cell r="N61">
            <v>6</v>
          </cell>
          <cell r="O61">
            <v>6</v>
          </cell>
          <cell r="P61">
            <v>6</v>
          </cell>
          <cell r="Q61">
            <v>6</v>
          </cell>
          <cell r="R61">
            <v>6</v>
          </cell>
          <cell r="S61">
            <v>6</v>
          </cell>
          <cell r="T61">
            <v>6</v>
          </cell>
          <cell r="U61">
            <v>6</v>
          </cell>
          <cell r="V61">
            <v>6</v>
          </cell>
          <cell r="W61">
            <v>6</v>
          </cell>
          <cell r="X61">
            <v>6</v>
          </cell>
          <cell r="Y61">
            <v>6</v>
          </cell>
          <cell r="Z61">
            <v>6</v>
          </cell>
          <cell r="AA61">
            <v>6</v>
          </cell>
          <cell r="AB61">
            <v>6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</row>
        <row r="105">
          <cell r="E105">
            <v>-7.2000000000000401</v>
          </cell>
          <cell r="F105">
            <v>8.100000000000108</v>
          </cell>
          <cell r="G105">
            <v>-19.499999999999961</v>
          </cell>
          <cell r="H105">
            <v>-17.699999999999992</v>
          </cell>
          <cell r="I105">
            <v>-1.8000000000000238</v>
          </cell>
          <cell r="J105">
            <v>-1.7999999999999683</v>
          </cell>
          <cell r="K105">
            <v>26.100000000000069</v>
          </cell>
          <cell r="L105">
            <v>90.300000000000097</v>
          </cell>
          <cell r="M105">
            <v>135.30000000000004</v>
          </cell>
          <cell r="N105">
            <v>125.99999999999989</v>
          </cell>
          <cell r="O105">
            <v>172.49999999999994</v>
          </cell>
          <cell r="P105">
            <v>101.99999999999987</v>
          </cell>
          <cell r="Q105">
            <v>69.899999999999963</v>
          </cell>
          <cell r="R105">
            <v>147.59999999999997</v>
          </cell>
          <cell r="S105">
            <v>80.400000000000034</v>
          </cell>
          <cell r="T105">
            <v>66.899999999999963</v>
          </cell>
          <cell r="U105">
            <v>77.100000000000051</v>
          </cell>
          <cell r="V105">
            <v>81.000000000000071</v>
          </cell>
          <cell r="W105">
            <v>39.000000000000036</v>
          </cell>
          <cell r="X105">
            <v>38.100000000000023</v>
          </cell>
          <cell r="Y105">
            <v>2.1000000000000463</v>
          </cell>
          <cell r="Z105">
            <v>69.899999999999963</v>
          </cell>
          <cell r="AA105">
            <v>-11.699999999999932</v>
          </cell>
          <cell r="AB105">
            <v>-38.69999999999996</v>
          </cell>
        </row>
        <row r="106">
          <cell r="E106">
            <v>134.12000000000035</v>
          </cell>
          <cell r="F106">
            <v>180.12000000000018</v>
          </cell>
          <cell r="G106">
            <v>169.76000000000025</v>
          </cell>
          <cell r="H106">
            <v>188.38</v>
          </cell>
          <cell r="I106">
            <v>192.57999999999981</v>
          </cell>
          <cell r="J106">
            <v>221.23999999999998</v>
          </cell>
          <cell r="K106">
            <v>226.39999999999992</v>
          </cell>
          <cell r="L106">
            <v>206.12000000000052</v>
          </cell>
          <cell r="M106">
            <v>193.56000000000003</v>
          </cell>
          <cell r="N106">
            <v>216.48000000000016</v>
          </cell>
          <cell r="O106">
            <v>214.17999999999961</v>
          </cell>
          <cell r="P106">
            <v>151.10000000000034</v>
          </cell>
          <cell r="Q106">
            <v>177.70000000000101</v>
          </cell>
          <cell r="R106">
            <v>161.91999999999996</v>
          </cell>
          <cell r="S106">
            <v>164.41999999999956</v>
          </cell>
          <cell r="T106">
            <v>150.32000000000039</v>
          </cell>
          <cell r="U106">
            <v>196.92000000000021</v>
          </cell>
          <cell r="V106">
            <v>203.04000000000056</v>
          </cell>
          <cell r="W106">
            <v>168.9199999999999</v>
          </cell>
          <cell r="X106">
            <v>193.96000000000129</v>
          </cell>
          <cell r="Y106">
            <v>160.13999999999922</v>
          </cell>
          <cell r="Z106">
            <v>144.12000000000009</v>
          </cell>
          <cell r="AA106">
            <v>110.31999999999998</v>
          </cell>
          <cell r="AB106">
            <v>116.74000000000004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DE918-77A6-4CEF-AFC4-09E160BDBD1E}">
  <sheetPr>
    <pageSetUpPr fitToPage="1"/>
  </sheetPr>
  <dimension ref="A1:AO84"/>
  <sheetViews>
    <sheetView topLeftCell="A13" workbookViewId="0">
      <selection activeCell="A31" sqref="A31"/>
    </sheetView>
  </sheetViews>
  <sheetFormatPr defaultRowHeight="15" x14ac:dyDescent="0.25"/>
  <cols>
    <col min="1" max="1" width="9.140625" style="134"/>
    <col min="2" max="2" width="10.7109375" style="22" customWidth="1"/>
    <col min="3" max="3" width="10.5703125" style="22" customWidth="1"/>
    <col min="4" max="4" width="9.140625" style="22"/>
    <col min="5" max="5" width="11.42578125" style="22" customWidth="1"/>
    <col min="6" max="6" width="10.7109375" style="22" customWidth="1"/>
    <col min="7" max="7" width="14.140625" style="22" customWidth="1"/>
    <col min="8" max="8" width="9.5703125" style="22" customWidth="1"/>
    <col min="9" max="9" width="14.28515625" style="22" customWidth="1"/>
    <col min="10" max="10" width="11.85546875" style="22" customWidth="1"/>
    <col min="11" max="13" width="9.140625" style="22"/>
    <col min="14" max="14" width="8.85546875" style="22" customWidth="1"/>
    <col min="15" max="15" width="9.140625" style="22"/>
    <col min="16" max="16" width="6.5703125" style="22" customWidth="1"/>
    <col min="17" max="17" width="9" style="22" customWidth="1"/>
    <col min="18" max="18" width="9.140625" style="22"/>
    <col min="19" max="19" width="11.140625" style="22" customWidth="1"/>
    <col min="20" max="20" width="7.85546875" style="22" customWidth="1"/>
    <col min="21" max="21" width="9.140625" style="22"/>
    <col min="22" max="22" width="9.140625" style="134"/>
    <col min="23" max="23" width="10.7109375" style="134" customWidth="1"/>
    <col min="24" max="24" width="10.5703125" style="134" customWidth="1"/>
    <col min="25" max="25" width="9.140625" style="134"/>
    <col min="26" max="26" width="11.42578125" style="134" customWidth="1"/>
    <col min="27" max="27" width="10.7109375" style="134" customWidth="1"/>
    <col min="28" max="28" width="14.140625" style="134" customWidth="1"/>
    <col min="29" max="29" width="9.5703125" style="134" customWidth="1"/>
    <col min="30" max="30" width="14.28515625" style="134" customWidth="1"/>
    <col min="31" max="31" width="11.85546875" style="134" customWidth="1"/>
    <col min="32" max="34" width="9.140625" style="134"/>
    <col min="35" max="35" width="8.85546875" style="134" customWidth="1"/>
    <col min="36" max="36" width="9.140625" style="134"/>
    <col min="37" max="37" width="6.5703125" style="134" customWidth="1"/>
    <col min="38" max="38" width="9" style="134" customWidth="1"/>
    <col min="39" max="39" width="9.140625" style="134"/>
    <col min="40" max="40" width="11.140625" style="134" customWidth="1"/>
    <col min="41" max="41" width="7.85546875" style="134" customWidth="1"/>
    <col min="42" max="257" width="9.140625" style="22"/>
    <col min="258" max="258" width="7.42578125" style="22" customWidth="1"/>
    <col min="259" max="259" width="10.5703125" style="22" customWidth="1"/>
    <col min="260" max="260" width="9.140625" style="22"/>
    <col min="261" max="261" width="11.42578125" style="22" customWidth="1"/>
    <col min="262" max="262" width="10.7109375" style="22" customWidth="1"/>
    <col min="263" max="263" width="14.140625" style="22" customWidth="1"/>
    <col min="264" max="264" width="9.5703125" style="22" customWidth="1"/>
    <col min="265" max="265" width="11.7109375" style="22" customWidth="1"/>
    <col min="266" max="266" width="11.85546875" style="22" customWidth="1"/>
    <col min="267" max="269" width="9.140625" style="22"/>
    <col min="270" max="270" width="8.85546875" style="22" customWidth="1"/>
    <col min="271" max="271" width="9.140625" style="22"/>
    <col min="272" max="272" width="6.5703125" style="22" customWidth="1"/>
    <col min="273" max="273" width="9" style="22" customWidth="1"/>
    <col min="274" max="274" width="9.140625" style="22"/>
    <col min="275" max="275" width="11.140625" style="22" customWidth="1"/>
    <col min="276" max="276" width="7.85546875" style="22" customWidth="1"/>
    <col min="277" max="513" width="9.140625" style="22"/>
    <col min="514" max="514" width="7.42578125" style="22" customWidth="1"/>
    <col min="515" max="515" width="10.5703125" style="22" customWidth="1"/>
    <col min="516" max="516" width="9.140625" style="22"/>
    <col min="517" max="517" width="11.42578125" style="22" customWidth="1"/>
    <col min="518" max="518" width="10.7109375" style="22" customWidth="1"/>
    <col min="519" max="519" width="14.140625" style="22" customWidth="1"/>
    <col min="520" max="520" width="9.5703125" style="22" customWidth="1"/>
    <col min="521" max="521" width="11.7109375" style="22" customWidth="1"/>
    <col min="522" max="522" width="11.85546875" style="22" customWidth="1"/>
    <col min="523" max="525" width="9.140625" style="22"/>
    <col min="526" max="526" width="8.85546875" style="22" customWidth="1"/>
    <col min="527" max="527" width="9.140625" style="22"/>
    <col min="528" max="528" width="6.5703125" style="22" customWidth="1"/>
    <col min="529" max="529" width="9" style="22" customWidth="1"/>
    <col min="530" max="530" width="9.140625" style="22"/>
    <col min="531" max="531" width="11.140625" style="22" customWidth="1"/>
    <col min="532" max="532" width="7.85546875" style="22" customWidth="1"/>
    <col min="533" max="769" width="9.140625" style="22"/>
    <col min="770" max="770" width="7.42578125" style="22" customWidth="1"/>
    <col min="771" max="771" width="10.5703125" style="22" customWidth="1"/>
    <col min="772" max="772" width="9.140625" style="22"/>
    <col min="773" max="773" width="11.42578125" style="22" customWidth="1"/>
    <col min="774" max="774" width="10.7109375" style="22" customWidth="1"/>
    <col min="775" max="775" width="14.140625" style="22" customWidth="1"/>
    <col min="776" max="776" width="9.5703125" style="22" customWidth="1"/>
    <col min="777" max="777" width="11.7109375" style="22" customWidth="1"/>
    <col min="778" max="778" width="11.85546875" style="22" customWidth="1"/>
    <col min="779" max="781" width="9.140625" style="22"/>
    <col min="782" max="782" width="8.85546875" style="22" customWidth="1"/>
    <col min="783" max="783" width="9.140625" style="22"/>
    <col min="784" max="784" width="6.5703125" style="22" customWidth="1"/>
    <col min="785" max="785" width="9" style="22" customWidth="1"/>
    <col min="786" max="786" width="9.140625" style="22"/>
    <col min="787" max="787" width="11.140625" style="22" customWidth="1"/>
    <col min="788" max="788" width="7.85546875" style="22" customWidth="1"/>
    <col min="789" max="1025" width="9.140625" style="22"/>
    <col min="1026" max="1026" width="7.42578125" style="22" customWidth="1"/>
    <col min="1027" max="1027" width="10.5703125" style="22" customWidth="1"/>
    <col min="1028" max="1028" width="9.140625" style="22"/>
    <col min="1029" max="1029" width="11.42578125" style="22" customWidth="1"/>
    <col min="1030" max="1030" width="10.7109375" style="22" customWidth="1"/>
    <col min="1031" max="1031" width="14.140625" style="22" customWidth="1"/>
    <col min="1032" max="1032" width="9.5703125" style="22" customWidth="1"/>
    <col min="1033" max="1033" width="11.7109375" style="22" customWidth="1"/>
    <col min="1034" max="1034" width="11.85546875" style="22" customWidth="1"/>
    <col min="1035" max="1037" width="9.140625" style="22"/>
    <col min="1038" max="1038" width="8.85546875" style="22" customWidth="1"/>
    <col min="1039" max="1039" width="9.140625" style="22"/>
    <col min="1040" max="1040" width="6.5703125" style="22" customWidth="1"/>
    <col min="1041" max="1041" width="9" style="22" customWidth="1"/>
    <col min="1042" max="1042" width="9.140625" style="22"/>
    <col min="1043" max="1043" width="11.140625" style="22" customWidth="1"/>
    <col min="1044" max="1044" width="7.85546875" style="22" customWidth="1"/>
    <col min="1045" max="1281" width="9.140625" style="22"/>
    <col min="1282" max="1282" width="7.42578125" style="22" customWidth="1"/>
    <col min="1283" max="1283" width="10.5703125" style="22" customWidth="1"/>
    <col min="1284" max="1284" width="9.140625" style="22"/>
    <col min="1285" max="1285" width="11.42578125" style="22" customWidth="1"/>
    <col min="1286" max="1286" width="10.7109375" style="22" customWidth="1"/>
    <col min="1287" max="1287" width="14.140625" style="22" customWidth="1"/>
    <col min="1288" max="1288" width="9.5703125" style="22" customWidth="1"/>
    <col min="1289" max="1289" width="11.7109375" style="22" customWidth="1"/>
    <col min="1290" max="1290" width="11.85546875" style="22" customWidth="1"/>
    <col min="1291" max="1293" width="9.140625" style="22"/>
    <col min="1294" max="1294" width="8.85546875" style="22" customWidth="1"/>
    <col min="1295" max="1295" width="9.140625" style="22"/>
    <col min="1296" max="1296" width="6.5703125" style="22" customWidth="1"/>
    <col min="1297" max="1297" width="9" style="22" customWidth="1"/>
    <col min="1298" max="1298" width="9.140625" style="22"/>
    <col min="1299" max="1299" width="11.140625" style="22" customWidth="1"/>
    <col min="1300" max="1300" width="7.85546875" style="22" customWidth="1"/>
    <col min="1301" max="1537" width="9.140625" style="22"/>
    <col min="1538" max="1538" width="7.42578125" style="22" customWidth="1"/>
    <col min="1539" max="1539" width="10.5703125" style="22" customWidth="1"/>
    <col min="1540" max="1540" width="9.140625" style="22"/>
    <col min="1541" max="1541" width="11.42578125" style="22" customWidth="1"/>
    <col min="1542" max="1542" width="10.7109375" style="22" customWidth="1"/>
    <col min="1543" max="1543" width="14.140625" style="22" customWidth="1"/>
    <col min="1544" max="1544" width="9.5703125" style="22" customWidth="1"/>
    <col min="1545" max="1545" width="11.7109375" style="22" customWidth="1"/>
    <col min="1546" max="1546" width="11.85546875" style="22" customWidth="1"/>
    <col min="1547" max="1549" width="9.140625" style="22"/>
    <col min="1550" max="1550" width="8.85546875" style="22" customWidth="1"/>
    <col min="1551" max="1551" width="9.140625" style="22"/>
    <col min="1552" max="1552" width="6.5703125" style="22" customWidth="1"/>
    <col min="1553" max="1553" width="9" style="22" customWidth="1"/>
    <col min="1554" max="1554" width="9.140625" style="22"/>
    <col min="1555" max="1555" width="11.140625" style="22" customWidth="1"/>
    <col min="1556" max="1556" width="7.85546875" style="22" customWidth="1"/>
    <col min="1557" max="1793" width="9.140625" style="22"/>
    <col min="1794" max="1794" width="7.42578125" style="22" customWidth="1"/>
    <col min="1795" max="1795" width="10.5703125" style="22" customWidth="1"/>
    <col min="1796" max="1796" width="9.140625" style="22"/>
    <col min="1797" max="1797" width="11.42578125" style="22" customWidth="1"/>
    <col min="1798" max="1798" width="10.7109375" style="22" customWidth="1"/>
    <col min="1799" max="1799" width="14.140625" style="22" customWidth="1"/>
    <col min="1800" max="1800" width="9.5703125" style="22" customWidth="1"/>
    <col min="1801" max="1801" width="11.7109375" style="22" customWidth="1"/>
    <col min="1802" max="1802" width="11.85546875" style="22" customWidth="1"/>
    <col min="1803" max="1805" width="9.140625" style="22"/>
    <col min="1806" max="1806" width="8.85546875" style="22" customWidth="1"/>
    <col min="1807" max="1807" width="9.140625" style="22"/>
    <col min="1808" max="1808" width="6.5703125" style="22" customWidth="1"/>
    <col min="1809" max="1809" width="9" style="22" customWidth="1"/>
    <col min="1810" max="1810" width="9.140625" style="22"/>
    <col min="1811" max="1811" width="11.140625" style="22" customWidth="1"/>
    <col min="1812" max="1812" width="7.85546875" style="22" customWidth="1"/>
    <col min="1813" max="2049" width="9.140625" style="22"/>
    <col min="2050" max="2050" width="7.42578125" style="22" customWidth="1"/>
    <col min="2051" max="2051" width="10.5703125" style="22" customWidth="1"/>
    <col min="2052" max="2052" width="9.140625" style="22"/>
    <col min="2053" max="2053" width="11.42578125" style="22" customWidth="1"/>
    <col min="2054" max="2054" width="10.7109375" style="22" customWidth="1"/>
    <col min="2055" max="2055" width="14.140625" style="22" customWidth="1"/>
    <col min="2056" max="2056" width="9.5703125" style="22" customWidth="1"/>
    <col min="2057" max="2057" width="11.7109375" style="22" customWidth="1"/>
    <col min="2058" max="2058" width="11.85546875" style="22" customWidth="1"/>
    <col min="2059" max="2061" width="9.140625" style="22"/>
    <col min="2062" max="2062" width="8.85546875" style="22" customWidth="1"/>
    <col min="2063" max="2063" width="9.140625" style="22"/>
    <col min="2064" max="2064" width="6.5703125" style="22" customWidth="1"/>
    <col min="2065" max="2065" width="9" style="22" customWidth="1"/>
    <col min="2066" max="2066" width="9.140625" style="22"/>
    <col min="2067" max="2067" width="11.140625" style="22" customWidth="1"/>
    <col min="2068" max="2068" width="7.85546875" style="22" customWidth="1"/>
    <col min="2069" max="2305" width="9.140625" style="22"/>
    <col min="2306" max="2306" width="7.42578125" style="22" customWidth="1"/>
    <col min="2307" max="2307" width="10.5703125" style="22" customWidth="1"/>
    <col min="2308" max="2308" width="9.140625" style="22"/>
    <col min="2309" max="2309" width="11.42578125" style="22" customWidth="1"/>
    <col min="2310" max="2310" width="10.7109375" style="22" customWidth="1"/>
    <col min="2311" max="2311" width="14.140625" style="22" customWidth="1"/>
    <col min="2312" max="2312" width="9.5703125" style="22" customWidth="1"/>
    <col min="2313" max="2313" width="11.7109375" style="22" customWidth="1"/>
    <col min="2314" max="2314" width="11.85546875" style="22" customWidth="1"/>
    <col min="2315" max="2317" width="9.140625" style="22"/>
    <col min="2318" max="2318" width="8.85546875" style="22" customWidth="1"/>
    <col min="2319" max="2319" width="9.140625" style="22"/>
    <col min="2320" max="2320" width="6.5703125" style="22" customWidth="1"/>
    <col min="2321" max="2321" width="9" style="22" customWidth="1"/>
    <col min="2322" max="2322" width="9.140625" style="22"/>
    <col min="2323" max="2323" width="11.140625" style="22" customWidth="1"/>
    <col min="2324" max="2324" width="7.85546875" style="22" customWidth="1"/>
    <col min="2325" max="2561" width="9.140625" style="22"/>
    <col min="2562" max="2562" width="7.42578125" style="22" customWidth="1"/>
    <col min="2563" max="2563" width="10.5703125" style="22" customWidth="1"/>
    <col min="2564" max="2564" width="9.140625" style="22"/>
    <col min="2565" max="2565" width="11.42578125" style="22" customWidth="1"/>
    <col min="2566" max="2566" width="10.7109375" style="22" customWidth="1"/>
    <col min="2567" max="2567" width="14.140625" style="22" customWidth="1"/>
    <col min="2568" max="2568" width="9.5703125" style="22" customWidth="1"/>
    <col min="2569" max="2569" width="11.7109375" style="22" customWidth="1"/>
    <col min="2570" max="2570" width="11.85546875" style="22" customWidth="1"/>
    <col min="2571" max="2573" width="9.140625" style="22"/>
    <col min="2574" max="2574" width="8.85546875" style="22" customWidth="1"/>
    <col min="2575" max="2575" width="9.140625" style="22"/>
    <col min="2576" max="2576" width="6.5703125" style="22" customWidth="1"/>
    <col min="2577" max="2577" width="9" style="22" customWidth="1"/>
    <col min="2578" max="2578" width="9.140625" style="22"/>
    <col min="2579" max="2579" width="11.140625" style="22" customWidth="1"/>
    <col min="2580" max="2580" width="7.85546875" style="22" customWidth="1"/>
    <col min="2581" max="2817" width="9.140625" style="22"/>
    <col min="2818" max="2818" width="7.42578125" style="22" customWidth="1"/>
    <col min="2819" max="2819" width="10.5703125" style="22" customWidth="1"/>
    <col min="2820" max="2820" width="9.140625" style="22"/>
    <col min="2821" max="2821" width="11.42578125" style="22" customWidth="1"/>
    <col min="2822" max="2822" width="10.7109375" style="22" customWidth="1"/>
    <col min="2823" max="2823" width="14.140625" style="22" customWidth="1"/>
    <col min="2824" max="2824" width="9.5703125" style="22" customWidth="1"/>
    <col min="2825" max="2825" width="11.7109375" style="22" customWidth="1"/>
    <col min="2826" max="2826" width="11.85546875" style="22" customWidth="1"/>
    <col min="2827" max="2829" width="9.140625" style="22"/>
    <col min="2830" max="2830" width="8.85546875" style="22" customWidth="1"/>
    <col min="2831" max="2831" width="9.140625" style="22"/>
    <col min="2832" max="2832" width="6.5703125" style="22" customWidth="1"/>
    <col min="2833" max="2833" width="9" style="22" customWidth="1"/>
    <col min="2834" max="2834" width="9.140625" style="22"/>
    <col min="2835" max="2835" width="11.140625" style="22" customWidth="1"/>
    <col min="2836" max="2836" width="7.85546875" style="22" customWidth="1"/>
    <col min="2837" max="3073" width="9.140625" style="22"/>
    <col min="3074" max="3074" width="7.42578125" style="22" customWidth="1"/>
    <col min="3075" max="3075" width="10.5703125" style="22" customWidth="1"/>
    <col min="3076" max="3076" width="9.140625" style="22"/>
    <col min="3077" max="3077" width="11.42578125" style="22" customWidth="1"/>
    <col min="3078" max="3078" width="10.7109375" style="22" customWidth="1"/>
    <col min="3079" max="3079" width="14.140625" style="22" customWidth="1"/>
    <col min="3080" max="3080" width="9.5703125" style="22" customWidth="1"/>
    <col min="3081" max="3081" width="11.7109375" style="22" customWidth="1"/>
    <col min="3082" max="3082" width="11.85546875" style="22" customWidth="1"/>
    <col min="3083" max="3085" width="9.140625" style="22"/>
    <col min="3086" max="3086" width="8.85546875" style="22" customWidth="1"/>
    <col min="3087" max="3087" width="9.140625" style="22"/>
    <col min="3088" max="3088" width="6.5703125" style="22" customWidth="1"/>
    <col min="3089" max="3089" width="9" style="22" customWidth="1"/>
    <col min="3090" max="3090" width="9.140625" style="22"/>
    <col min="3091" max="3091" width="11.140625" style="22" customWidth="1"/>
    <col min="3092" max="3092" width="7.85546875" style="22" customWidth="1"/>
    <col min="3093" max="3329" width="9.140625" style="22"/>
    <col min="3330" max="3330" width="7.42578125" style="22" customWidth="1"/>
    <col min="3331" max="3331" width="10.5703125" style="22" customWidth="1"/>
    <col min="3332" max="3332" width="9.140625" style="22"/>
    <col min="3333" max="3333" width="11.42578125" style="22" customWidth="1"/>
    <col min="3334" max="3334" width="10.7109375" style="22" customWidth="1"/>
    <col min="3335" max="3335" width="14.140625" style="22" customWidth="1"/>
    <col min="3336" max="3336" width="9.5703125" style="22" customWidth="1"/>
    <col min="3337" max="3337" width="11.7109375" style="22" customWidth="1"/>
    <col min="3338" max="3338" width="11.85546875" style="22" customWidth="1"/>
    <col min="3339" max="3341" width="9.140625" style="22"/>
    <col min="3342" max="3342" width="8.85546875" style="22" customWidth="1"/>
    <col min="3343" max="3343" width="9.140625" style="22"/>
    <col min="3344" max="3344" width="6.5703125" style="22" customWidth="1"/>
    <col min="3345" max="3345" width="9" style="22" customWidth="1"/>
    <col min="3346" max="3346" width="9.140625" style="22"/>
    <col min="3347" max="3347" width="11.140625" style="22" customWidth="1"/>
    <col min="3348" max="3348" width="7.85546875" style="22" customWidth="1"/>
    <col min="3349" max="3585" width="9.140625" style="22"/>
    <col min="3586" max="3586" width="7.42578125" style="22" customWidth="1"/>
    <col min="3587" max="3587" width="10.5703125" style="22" customWidth="1"/>
    <col min="3588" max="3588" width="9.140625" style="22"/>
    <col min="3589" max="3589" width="11.42578125" style="22" customWidth="1"/>
    <col min="3590" max="3590" width="10.7109375" style="22" customWidth="1"/>
    <col min="3591" max="3591" width="14.140625" style="22" customWidth="1"/>
    <col min="3592" max="3592" width="9.5703125" style="22" customWidth="1"/>
    <col min="3593" max="3593" width="11.7109375" style="22" customWidth="1"/>
    <col min="3594" max="3594" width="11.85546875" style="22" customWidth="1"/>
    <col min="3595" max="3597" width="9.140625" style="22"/>
    <col min="3598" max="3598" width="8.85546875" style="22" customWidth="1"/>
    <col min="3599" max="3599" width="9.140625" style="22"/>
    <col min="3600" max="3600" width="6.5703125" style="22" customWidth="1"/>
    <col min="3601" max="3601" width="9" style="22" customWidth="1"/>
    <col min="3602" max="3602" width="9.140625" style="22"/>
    <col min="3603" max="3603" width="11.140625" style="22" customWidth="1"/>
    <col min="3604" max="3604" width="7.85546875" style="22" customWidth="1"/>
    <col min="3605" max="3841" width="9.140625" style="22"/>
    <col min="3842" max="3842" width="7.42578125" style="22" customWidth="1"/>
    <col min="3843" max="3843" width="10.5703125" style="22" customWidth="1"/>
    <col min="3844" max="3844" width="9.140625" style="22"/>
    <col min="3845" max="3845" width="11.42578125" style="22" customWidth="1"/>
    <col min="3846" max="3846" width="10.7109375" style="22" customWidth="1"/>
    <col min="3847" max="3847" width="14.140625" style="22" customWidth="1"/>
    <col min="3848" max="3848" width="9.5703125" style="22" customWidth="1"/>
    <col min="3849" max="3849" width="11.7109375" style="22" customWidth="1"/>
    <col min="3850" max="3850" width="11.85546875" style="22" customWidth="1"/>
    <col min="3851" max="3853" width="9.140625" style="22"/>
    <col min="3854" max="3854" width="8.85546875" style="22" customWidth="1"/>
    <col min="3855" max="3855" width="9.140625" style="22"/>
    <col min="3856" max="3856" width="6.5703125" style="22" customWidth="1"/>
    <col min="3857" max="3857" width="9" style="22" customWidth="1"/>
    <col min="3858" max="3858" width="9.140625" style="22"/>
    <col min="3859" max="3859" width="11.140625" style="22" customWidth="1"/>
    <col min="3860" max="3860" width="7.85546875" style="22" customWidth="1"/>
    <col min="3861" max="4097" width="9.140625" style="22"/>
    <col min="4098" max="4098" width="7.42578125" style="22" customWidth="1"/>
    <col min="4099" max="4099" width="10.5703125" style="22" customWidth="1"/>
    <col min="4100" max="4100" width="9.140625" style="22"/>
    <col min="4101" max="4101" width="11.42578125" style="22" customWidth="1"/>
    <col min="4102" max="4102" width="10.7109375" style="22" customWidth="1"/>
    <col min="4103" max="4103" width="14.140625" style="22" customWidth="1"/>
    <col min="4104" max="4104" width="9.5703125" style="22" customWidth="1"/>
    <col min="4105" max="4105" width="11.7109375" style="22" customWidth="1"/>
    <col min="4106" max="4106" width="11.85546875" style="22" customWidth="1"/>
    <col min="4107" max="4109" width="9.140625" style="22"/>
    <col min="4110" max="4110" width="8.85546875" style="22" customWidth="1"/>
    <col min="4111" max="4111" width="9.140625" style="22"/>
    <col min="4112" max="4112" width="6.5703125" style="22" customWidth="1"/>
    <col min="4113" max="4113" width="9" style="22" customWidth="1"/>
    <col min="4114" max="4114" width="9.140625" style="22"/>
    <col min="4115" max="4115" width="11.140625" style="22" customWidth="1"/>
    <col min="4116" max="4116" width="7.85546875" style="22" customWidth="1"/>
    <col min="4117" max="4353" width="9.140625" style="22"/>
    <col min="4354" max="4354" width="7.42578125" style="22" customWidth="1"/>
    <col min="4355" max="4355" width="10.5703125" style="22" customWidth="1"/>
    <col min="4356" max="4356" width="9.140625" style="22"/>
    <col min="4357" max="4357" width="11.42578125" style="22" customWidth="1"/>
    <col min="4358" max="4358" width="10.7109375" style="22" customWidth="1"/>
    <col min="4359" max="4359" width="14.140625" style="22" customWidth="1"/>
    <col min="4360" max="4360" width="9.5703125" style="22" customWidth="1"/>
    <col min="4361" max="4361" width="11.7109375" style="22" customWidth="1"/>
    <col min="4362" max="4362" width="11.85546875" style="22" customWidth="1"/>
    <col min="4363" max="4365" width="9.140625" style="22"/>
    <col min="4366" max="4366" width="8.85546875" style="22" customWidth="1"/>
    <col min="4367" max="4367" width="9.140625" style="22"/>
    <col min="4368" max="4368" width="6.5703125" style="22" customWidth="1"/>
    <col min="4369" max="4369" width="9" style="22" customWidth="1"/>
    <col min="4370" max="4370" width="9.140625" style="22"/>
    <col min="4371" max="4371" width="11.140625" style="22" customWidth="1"/>
    <col min="4372" max="4372" width="7.85546875" style="22" customWidth="1"/>
    <col min="4373" max="4609" width="9.140625" style="22"/>
    <col min="4610" max="4610" width="7.42578125" style="22" customWidth="1"/>
    <col min="4611" max="4611" width="10.5703125" style="22" customWidth="1"/>
    <col min="4612" max="4612" width="9.140625" style="22"/>
    <col min="4613" max="4613" width="11.42578125" style="22" customWidth="1"/>
    <col min="4614" max="4614" width="10.7109375" style="22" customWidth="1"/>
    <col min="4615" max="4615" width="14.140625" style="22" customWidth="1"/>
    <col min="4616" max="4616" width="9.5703125" style="22" customWidth="1"/>
    <col min="4617" max="4617" width="11.7109375" style="22" customWidth="1"/>
    <col min="4618" max="4618" width="11.85546875" style="22" customWidth="1"/>
    <col min="4619" max="4621" width="9.140625" style="22"/>
    <col min="4622" max="4622" width="8.85546875" style="22" customWidth="1"/>
    <col min="4623" max="4623" width="9.140625" style="22"/>
    <col min="4624" max="4624" width="6.5703125" style="22" customWidth="1"/>
    <col min="4625" max="4625" width="9" style="22" customWidth="1"/>
    <col min="4626" max="4626" width="9.140625" style="22"/>
    <col min="4627" max="4627" width="11.140625" style="22" customWidth="1"/>
    <col min="4628" max="4628" width="7.85546875" style="22" customWidth="1"/>
    <col min="4629" max="4865" width="9.140625" style="22"/>
    <col min="4866" max="4866" width="7.42578125" style="22" customWidth="1"/>
    <col min="4867" max="4867" width="10.5703125" style="22" customWidth="1"/>
    <col min="4868" max="4868" width="9.140625" style="22"/>
    <col min="4869" max="4869" width="11.42578125" style="22" customWidth="1"/>
    <col min="4870" max="4870" width="10.7109375" style="22" customWidth="1"/>
    <col min="4871" max="4871" width="14.140625" style="22" customWidth="1"/>
    <col min="4872" max="4872" width="9.5703125" style="22" customWidth="1"/>
    <col min="4873" max="4873" width="11.7109375" style="22" customWidth="1"/>
    <col min="4874" max="4874" width="11.85546875" style="22" customWidth="1"/>
    <col min="4875" max="4877" width="9.140625" style="22"/>
    <col min="4878" max="4878" width="8.85546875" style="22" customWidth="1"/>
    <col min="4879" max="4879" width="9.140625" style="22"/>
    <col min="4880" max="4880" width="6.5703125" style="22" customWidth="1"/>
    <col min="4881" max="4881" width="9" style="22" customWidth="1"/>
    <col min="4882" max="4882" width="9.140625" style="22"/>
    <col min="4883" max="4883" width="11.140625" style="22" customWidth="1"/>
    <col min="4884" max="4884" width="7.85546875" style="22" customWidth="1"/>
    <col min="4885" max="5121" width="9.140625" style="22"/>
    <col min="5122" max="5122" width="7.42578125" style="22" customWidth="1"/>
    <col min="5123" max="5123" width="10.5703125" style="22" customWidth="1"/>
    <col min="5124" max="5124" width="9.140625" style="22"/>
    <col min="5125" max="5125" width="11.42578125" style="22" customWidth="1"/>
    <col min="5126" max="5126" width="10.7109375" style="22" customWidth="1"/>
    <col min="5127" max="5127" width="14.140625" style="22" customWidth="1"/>
    <col min="5128" max="5128" width="9.5703125" style="22" customWidth="1"/>
    <col min="5129" max="5129" width="11.7109375" style="22" customWidth="1"/>
    <col min="5130" max="5130" width="11.85546875" style="22" customWidth="1"/>
    <col min="5131" max="5133" width="9.140625" style="22"/>
    <col min="5134" max="5134" width="8.85546875" style="22" customWidth="1"/>
    <col min="5135" max="5135" width="9.140625" style="22"/>
    <col min="5136" max="5136" width="6.5703125" style="22" customWidth="1"/>
    <col min="5137" max="5137" width="9" style="22" customWidth="1"/>
    <col min="5138" max="5138" width="9.140625" style="22"/>
    <col min="5139" max="5139" width="11.140625" style="22" customWidth="1"/>
    <col min="5140" max="5140" width="7.85546875" style="22" customWidth="1"/>
    <col min="5141" max="5377" width="9.140625" style="22"/>
    <col min="5378" max="5378" width="7.42578125" style="22" customWidth="1"/>
    <col min="5379" max="5379" width="10.5703125" style="22" customWidth="1"/>
    <col min="5380" max="5380" width="9.140625" style="22"/>
    <col min="5381" max="5381" width="11.42578125" style="22" customWidth="1"/>
    <col min="5382" max="5382" width="10.7109375" style="22" customWidth="1"/>
    <col min="5383" max="5383" width="14.140625" style="22" customWidth="1"/>
    <col min="5384" max="5384" width="9.5703125" style="22" customWidth="1"/>
    <col min="5385" max="5385" width="11.7109375" style="22" customWidth="1"/>
    <col min="5386" max="5386" width="11.85546875" style="22" customWidth="1"/>
    <col min="5387" max="5389" width="9.140625" style="22"/>
    <col min="5390" max="5390" width="8.85546875" style="22" customWidth="1"/>
    <col min="5391" max="5391" width="9.140625" style="22"/>
    <col min="5392" max="5392" width="6.5703125" style="22" customWidth="1"/>
    <col min="5393" max="5393" width="9" style="22" customWidth="1"/>
    <col min="5394" max="5394" width="9.140625" style="22"/>
    <col min="5395" max="5395" width="11.140625" style="22" customWidth="1"/>
    <col min="5396" max="5396" width="7.85546875" style="22" customWidth="1"/>
    <col min="5397" max="5633" width="9.140625" style="22"/>
    <col min="5634" max="5634" width="7.42578125" style="22" customWidth="1"/>
    <col min="5635" max="5635" width="10.5703125" style="22" customWidth="1"/>
    <col min="5636" max="5636" width="9.140625" style="22"/>
    <col min="5637" max="5637" width="11.42578125" style="22" customWidth="1"/>
    <col min="5638" max="5638" width="10.7109375" style="22" customWidth="1"/>
    <col min="5639" max="5639" width="14.140625" style="22" customWidth="1"/>
    <col min="5640" max="5640" width="9.5703125" style="22" customWidth="1"/>
    <col min="5641" max="5641" width="11.7109375" style="22" customWidth="1"/>
    <col min="5642" max="5642" width="11.85546875" style="22" customWidth="1"/>
    <col min="5643" max="5645" width="9.140625" style="22"/>
    <col min="5646" max="5646" width="8.85546875" style="22" customWidth="1"/>
    <col min="5647" max="5647" width="9.140625" style="22"/>
    <col min="5648" max="5648" width="6.5703125" style="22" customWidth="1"/>
    <col min="5649" max="5649" width="9" style="22" customWidth="1"/>
    <col min="5650" max="5650" width="9.140625" style="22"/>
    <col min="5651" max="5651" width="11.140625" style="22" customWidth="1"/>
    <col min="5652" max="5652" width="7.85546875" style="22" customWidth="1"/>
    <col min="5653" max="5889" width="9.140625" style="22"/>
    <col min="5890" max="5890" width="7.42578125" style="22" customWidth="1"/>
    <col min="5891" max="5891" width="10.5703125" style="22" customWidth="1"/>
    <col min="5892" max="5892" width="9.140625" style="22"/>
    <col min="5893" max="5893" width="11.42578125" style="22" customWidth="1"/>
    <col min="5894" max="5894" width="10.7109375" style="22" customWidth="1"/>
    <col min="5895" max="5895" width="14.140625" style="22" customWidth="1"/>
    <col min="5896" max="5896" width="9.5703125" style="22" customWidth="1"/>
    <col min="5897" max="5897" width="11.7109375" style="22" customWidth="1"/>
    <col min="5898" max="5898" width="11.85546875" style="22" customWidth="1"/>
    <col min="5899" max="5901" width="9.140625" style="22"/>
    <col min="5902" max="5902" width="8.85546875" style="22" customWidth="1"/>
    <col min="5903" max="5903" width="9.140625" style="22"/>
    <col min="5904" max="5904" width="6.5703125" style="22" customWidth="1"/>
    <col min="5905" max="5905" width="9" style="22" customWidth="1"/>
    <col min="5906" max="5906" width="9.140625" style="22"/>
    <col min="5907" max="5907" width="11.140625" style="22" customWidth="1"/>
    <col min="5908" max="5908" width="7.85546875" style="22" customWidth="1"/>
    <col min="5909" max="6145" width="9.140625" style="22"/>
    <col min="6146" max="6146" width="7.42578125" style="22" customWidth="1"/>
    <col min="6147" max="6147" width="10.5703125" style="22" customWidth="1"/>
    <col min="6148" max="6148" width="9.140625" style="22"/>
    <col min="6149" max="6149" width="11.42578125" style="22" customWidth="1"/>
    <col min="6150" max="6150" width="10.7109375" style="22" customWidth="1"/>
    <col min="6151" max="6151" width="14.140625" style="22" customWidth="1"/>
    <col min="6152" max="6152" width="9.5703125" style="22" customWidth="1"/>
    <col min="6153" max="6153" width="11.7109375" style="22" customWidth="1"/>
    <col min="6154" max="6154" width="11.85546875" style="22" customWidth="1"/>
    <col min="6155" max="6157" width="9.140625" style="22"/>
    <col min="6158" max="6158" width="8.85546875" style="22" customWidth="1"/>
    <col min="6159" max="6159" width="9.140625" style="22"/>
    <col min="6160" max="6160" width="6.5703125" style="22" customWidth="1"/>
    <col min="6161" max="6161" width="9" style="22" customWidth="1"/>
    <col min="6162" max="6162" width="9.140625" style="22"/>
    <col min="6163" max="6163" width="11.140625" style="22" customWidth="1"/>
    <col min="6164" max="6164" width="7.85546875" style="22" customWidth="1"/>
    <col min="6165" max="6401" width="9.140625" style="22"/>
    <col min="6402" max="6402" width="7.42578125" style="22" customWidth="1"/>
    <col min="6403" max="6403" width="10.5703125" style="22" customWidth="1"/>
    <col min="6404" max="6404" width="9.140625" style="22"/>
    <col min="6405" max="6405" width="11.42578125" style="22" customWidth="1"/>
    <col min="6406" max="6406" width="10.7109375" style="22" customWidth="1"/>
    <col min="6407" max="6407" width="14.140625" style="22" customWidth="1"/>
    <col min="6408" max="6408" width="9.5703125" style="22" customWidth="1"/>
    <col min="6409" max="6409" width="11.7109375" style="22" customWidth="1"/>
    <col min="6410" max="6410" width="11.85546875" style="22" customWidth="1"/>
    <col min="6411" max="6413" width="9.140625" style="22"/>
    <col min="6414" max="6414" width="8.85546875" style="22" customWidth="1"/>
    <col min="6415" max="6415" width="9.140625" style="22"/>
    <col min="6416" max="6416" width="6.5703125" style="22" customWidth="1"/>
    <col min="6417" max="6417" width="9" style="22" customWidth="1"/>
    <col min="6418" max="6418" width="9.140625" style="22"/>
    <col min="6419" max="6419" width="11.140625" style="22" customWidth="1"/>
    <col min="6420" max="6420" width="7.85546875" style="22" customWidth="1"/>
    <col min="6421" max="6657" width="9.140625" style="22"/>
    <col min="6658" max="6658" width="7.42578125" style="22" customWidth="1"/>
    <col min="6659" max="6659" width="10.5703125" style="22" customWidth="1"/>
    <col min="6660" max="6660" width="9.140625" style="22"/>
    <col min="6661" max="6661" width="11.42578125" style="22" customWidth="1"/>
    <col min="6662" max="6662" width="10.7109375" style="22" customWidth="1"/>
    <col min="6663" max="6663" width="14.140625" style="22" customWidth="1"/>
    <col min="6664" max="6664" width="9.5703125" style="22" customWidth="1"/>
    <col min="6665" max="6665" width="11.7109375" style="22" customWidth="1"/>
    <col min="6666" max="6666" width="11.85546875" style="22" customWidth="1"/>
    <col min="6667" max="6669" width="9.140625" style="22"/>
    <col min="6670" max="6670" width="8.85546875" style="22" customWidth="1"/>
    <col min="6671" max="6671" width="9.140625" style="22"/>
    <col min="6672" max="6672" width="6.5703125" style="22" customWidth="1"/>
    <col min="6673" max="6673" width="9" style="22" customWidth="1"/>
    <col min="6674" max="6674" width="9.140625" style="22"/>
    <col min="6675" max="6675" width="11.140625" style="22" customWidth="1"/>
    <col min="6676" max="6676" width="7.85546875" style="22" customWidth="1"/>
    <col min="6677" max="6913" width="9.140625" style="22"/>
    <col min="6914" max="6914" width="7.42578125" style="22" customWidth="1"/>
    <col min="6915" max="6915" width="10.5703125" style="22" customWidth="1"/>
    <col min="6916" max="6916" width="9.140625" style="22"/>
    <col min="6917" max="6917" width="11.42578125" style="22" customWidth="1"/>
    <col min="6918" max="6918" width="10.7109375" style="22" customWidth="1"/>
    <col min="6919" max="6919" width="14.140625" style="22" customWidth="1"/>
    <col min="6920" max="6920" width="9.5703125" style="22" customWidth="1"/>
    <col min="6921" max="6921" width="11.7109375" style="22" customWidth="1"/>
    <col min="6922" max="6922" width="11.85546875" style="22" customWidth="1"/>
    <col min="6923" max="6925" width="9.140625" style="22"/>
    <col min="6926" max="6926" width="8.85546875" style="22" customWidth="1"/>
    <col min="6927" max="6927" width="9.140625" style="22"/>
    <col min="6928" max="6928" width="6.5703125" style="22" customWidth="1"/>
    <col min="6929" max="6929" width="9" style="22" customWidth="1"/>
    <col min="6930" max="6930" width="9.140625" style="22"/>
    <col min="6931" max="6931" width="11.140625" style="22" customWidth="1"/>
    <col min="6932" max="6932" width="7.85546875" style="22" customWidth="1"/>
    <col min="6933" max="7169" width="9.140625" style="22"/>
    <col min="7170" max="7170" width="7.42578125" style="22" customWidth="1"/>
    <col min="7171" max="7171" width="10.5703125" style="22" customWidth="1"/>
    <col min="7172" max="7172" width="9.140625" style="22"/>
    <col min="7173" max="7173" width="11.42578125" style="22" customWidth="1"/>
    <col min="7174" max="7174" width="10.7109375" style="22" customWidth="1"/>
    <col min="7175" max="7175" width="14.140625" style="22" customWidth="1"/>
    <col min="7176" max="7176" width="9.5703125" style="22" customWidth="1"/>
    <col min="7177" max="7177" width="11.7109375" style="22" customWidth="1"/>
    <col min="7178" max="7178" width="11.85546875" style="22" customWidth="1"/>
    <col min="7179" max="7181" width="9.140625" style="22"/>
    <col min="7182" max="7182" width="8.85546875" style="22" customWidth="1"/>
    <col min="7183" max="7183" width="9.140625" style="22"/>
    <col min="7184" max="7184" width="6.5703125" style="22" customWidth="1"/>
    <col min="7185" max="7185" width="9" style="22" customWidth="1"/>
    <col min="7186" max="7186" width="9.140625" style="22"/>
    <col min="7187" max="7187" width="11.140625" style="22" customWidth="1"/>
    <col min="7188" max="7188" width="7.85546875" style="22" customWidth="1"/>
    <col min="7189" max="7425" width="9.140625" style="22"/>
    <col min="7426" max="7426" width="7.42578125" style="22" customWidth="1"/>
    <col min="7427" max="7427" width="10.5703125" style="22" customWidth="1"/>
    <col min="7428" max="7428" width="9.140625" style="22"/>
    <col min="7429" max="7429" width="11.42578125" style="22" customWidth="1"/>
    <col min="7430" max="7430" width="10.7109375" style="22" customWidth="1"/>
    <col min="7431" max="7431" width="14.140625" style="22" customWidth="1"/>
    <col min="7432" max="7432" width="9.5703125" style="22" customWidth="1"/>
    <col min="7433" max="7433" width="11.7109375" style="22" customWidth="1"/>
    <col min="7434" max="7434" width="11.85546875" style="22" customWidth="1"/>
    <col min="7435" max="7437" width="9.140625" style="22"/>
    <col min="7438" max="7438" width="8.85546875" style="22" customWidth="1"/>
    <col min="7439" max="7439" width="9.140625" style="22"/>
    <col min="7440" max="7440" width="6.5703125" style="22" customWidth="1"/>
    <col min="7441" max="7441" width="9" style="22" customWidth="1"/>
    <col min="7442" max="7442" width="9.140625" style="22"/>
    <col min="7443" max="7443" width="11.140625" style="22" customWidth="1"/>
    <col min="7444" max="7444" width="7.85546875" style="22" customWidth="1"/>
    <col min="7445" max="7681" width="9.140625" style="22"/>
    <col min="7682" max="7682" width="7.42578125" style="22" customWidth="1"/>
    <col min="7683" max="7683" width="10.5703125" style="22" customWidth="1"/>
    <col min="7684" max="7684" width="9.140625" style="22"/>
    <col min="7685" max="7685" width="11.42578125" style="22" customWidth="1"/>
    <col min="7686" max="7686" width="10.7109375" style="22" customWidth="1"/>
    <col min="7687" max="7687" width="14.140625" style="22" customWidth="1"/>
    <col min="7688" max="7688" width="9.5703125" style="22" customWidth="1"/>
    <col min="7689" max="7689" width="11.7109375" style="22" customWidth="1"/>
    <col min="7690" max="7690" width="11.85546875" style="22" customWidth="1"/>
    <col min="7691" max="7693" width="9.140625" style="22"/>
    <col min="7694" max="7694" width="8.85546875" style="22" customWidth="1"/>
    <col min="7695" max="7695" width="9.140625" style="22"/>
    <col min="7696" max="7696" width="6.5703125" style="22" customWidth="1"/>
    <col min="7697" max="7697" width="9" style="22" customWidth="1"/>
    <col min="7698" max="7698" width="9.140625" style="22"/>
    <col min="7699" max="7699" width="11.140625" style="22" customWidth="1"/>
    <col min="7700" max="7700" width="7.85546875" style="22" customWidth="1"/>
    <col min="7701" max="7937" width="9.140625" style="22"/>
    <col min="7938" max="7938" width="7.42578125" style="22" customWidth="1"/>
    <col min="7939" max="7939" width="10.5703125" style="22" customWidth="1"/>
    <col min="7940" max="7940" width="9.140625" style="22"/>
    <col min="7941" max="7941" width="11.42578125" style="22" customWidth="1"/>
    <col min="7942" max="7942" width="10.7109375" style="22" customWidth="1"/>
    <col min="7943" max="7943" width="14.140625" style="22" customWidth="1"/>
    <col min="7944" max="7944" width="9.5703125" style="22" customWidth="1"/>
    <col min="7945" max="7945" width="11.7109375" style="22" customWidth="1"/>
    <col min="7946" max="7946" width="11.85546875" style="22" customWidth="1"/>
    <col min="7947" max="7949" width="9.140625" style="22"/>
    <col min="7950" max="7950" width="8.85546875" style="22" customWidth="1"/>
    <col min="7951" max="7951" width="9.140625" style="22"/>
    <col min="7952" max="7952" width="6.5703125" style="22" customWidth="1"/>
    <col min="7953" max="7953" width="9" style="22" customWidth="1"/>
    <col min="7954" max="7954" width="9.140625" style="22"/>
    <col min="7955" max="7955" width="11.140625" style="22" customWidth="1"/>
    <col min="7956" max="7956" width="7.85546875" style="22" customWidth="1"/>
    <col min="7957" max="8193" width="9.140625" style="22"/>
    <col min="8194" max="8194" width="7.42578125" style="22" customWidth="1"/>
    <col min="8195" max="8195" width="10.5703125" style="22" customWidth="1"/>
    <col min="8196" max="8196" width="9.140625" style="22"/>
    <col min="8197" max="8197" width="11.42578125" style="22" customWidth="1"/>
    <col min="8198" max="8198" width="10.7109375" style="22" customWidth="1"/>
    <col min="8199" max="8199" width="14.140625" style="22" customWidth="1"/>
    <col min="8200" max="8200" width="9.5703125" style="22" customWidth="1"/>
    <col min="8201" max="8201" width="11.7109375" style="22" customWidth="1"/>
    <col min="8202" max="8202" width="11.85546875" style="22" customWidth="1"/>
    <col min="8203" max="8205" width="9.140625" style="22"/>
    <col min="8206" max="8206" width="8.85546875" style="22" customWidth="1"/>
    <col min="8207" max="8207" width="9.140625" style="22"/>
    <col min="8208" max="8208" width="6.5703125" style="22" customWidth="1"/>
    <col min="8209" max="8209" width="9" style="22" customWidth="1"/>
    <col min="8210" max="8210" width="9.140625" style="22"/>
    <col min="8211" max="8211" width="11.140625" style="22" customWidth="1"/>
    <col min="8212" max="8212" width="7.85546875" style="22" customWidth="1"/>
    <col min="8213" max="8449" width="9.140625" style="22"/>
    <col min="8450" max="8450" width="7.42578125" style="22" customWidth="1"/>
    <col min="8451" max="8451" width="10.5703125" style="22" customWidth="1"/>
    <col min="8452" max="8452" width="9.140625" style="22"/>
    <col min="8453" max="8453" width="11.42578125" style="22" customWidth="1"/>
    <col min="8454" max="8454" width="10.7109375" style="22" customWidth="1"/>
    <col min="8455" max="8455" width="14.140625" style="22" customWidth="1"/>
    <col min="8456" max="8456" width="9.5703125" style="22" customWidth="1"/>
    <col min="8457" max="8457" width="11.7109375" style="22" customWidth="1"/>
    <col min="8458" max="8458" width="11.85546875" style="22" customWidth="1"/>
    <col min="8459" max="8461" width="9.140625" style="22"/>
    <col min="8462" max="8462" width="8.85546875" style="22" customWidth="1"/>
    <col min="8463" max="8463" width="9.140625" style="22"/>
    <col min="8464" max="8464" width="6.5703125" style="22" customWidth="1"/>
    <col min="8465" max="8465" width="9" style="22" customWidth="1"/>
    <col min="8466" max="8466" width="9.140625" style="22"/>
    <col min="8467" max="8467" width="11.140625" style="22" customWidth="1"/>
    <col min="8468" max="8468" width="7.85546875" style="22" customWidth="1"/>
    <col min="8469" max="8705" width="9.140625" style="22"/>
    <col min="8706" max="8706" width="7.42578125" style="22" customWidth="1"/>
    <col min="8707" max="8707" width="10.5703125" style="22" customWidth="1"/>
    <col min="8708" max="8708" width="9.140625" style="22"/>
    <col min="8709" max="8709" width="11.42578125" style="22" customWidth="1"/>
    <col min="8710" max="8710" width="10.7109375" style="22" customWidth="1"/>
    <col min="8711" max="8711" width="14.140625" style="22" customWidth="1"/>
    <col min="8712" max="8712" width="9.5703125" style="22" customWidth="1"/>
    <col min="8713" max="8713" width="11.7109375" style="22" customWidth="1"/>
    <col min="8714" max="8714" width="11.85546875" style="22" customWidth="1"/>
    <col min="8715" max="8717" width="9.140625" style="22"/>
    <col min="8718" max="8718" width="8.85546875" style="22" customWidth="1"/>
    <col min="8719" max="8719" width="9.140625" style="22"/>
    <col min="8720" max="8720" width="6.5703125" style="22" customWidth="1"/>
    <col min="8721" max="8721" width="9" style="22" customWidth="1"/>
    <col min="8722" max="8722" width="9.140625" style="22"/>
    <col min="8723" max="8723" width="11.140625" style="22" customWidth="1"/>
    <col min="8724" max="8724" width="7.85546875" style="22" customWidth="1"/>
    <col min="8725" max="8961" width="9.140625" style="22"/>
    <col min="8962" max="8962" width="7.42578125" style="22" customWidth="1"/>
    <col min="8963" max="8963" width="10.5703125" style="22" customWidth="1"/>
    <col min="8964" max="8964" width="9.140625" style="22"/>
    <col min="8965" max="8965" width="11.42578125" style="22" customWidth="1"/>
    <col min="8966" max="8966" width="10.7109375" style="22" customWidth="1"/>
    <col min="8967" max="8967" width="14.140625" style="22" customWidth="1"/>
    <col min="8968" max="8968" width="9.5703125" style="22" customWidth="1"/>
    <col min="8969" max="8969" width="11.7109375" style="22" customWidth="1"/>
    <col min="8970" max="8970" width="11.85546875" style="22" customWidth="1"/>
    <col min="8971" max="8973" width="9.140625" style="22"/>
    <col min="8974" max="8974" width="8.85546875" style="22" customWidth="1"/>
    <col min="8975" max="8975" width="9.140625" style="22"/>
    <col min="8976" max="8976" width="6.5703125" style="22" customWidth="1"/>
    <col min="8977" max="8977" width="9" style="22" customWidth="1"/>
    <col min="8978" max="8978" width="9.140625" style="22"/>
    <col min="8979" max="8979" width="11.140625" style="22" customWidth="1"/>
    <col min="8980" max="8980" width="7.85546875" style="22" customWidth="1"/>
    <col min="8981" max="9217" width="9.140625" style="22"/>
    <col min="9218" max="9218" width="7.42578125" style="22" customWidth="1"/>
    <col min="9219" max="9219" width="10.5703125" style="22" customWidth="1"/>
    <col min="9220" max="9220" width="9.140625" style="22"/>
    <col min="9221" max="9221" width="11.42578125" style="22" customWidth="1"/>
    <col min="9222" max="9222" width="10.7109375" style="22" customWidth="1"/>
    <col min="9223" max="9223" width="14.140625" style="22" customWidth="1"/>
    <col min="9224" max="9224" width="9.5703125" style="22" customWidth="1"/>
    <col min="9225" max="9225" width="11.7109375" style="22" customWidth="1"/>
    <col min="9226" max="9226" width="11.85546875" style="22" customWidth="1"/>
    <col min="9227" max="9229" width="9.140625" style="22"/>
    <col min="9230" max="9230" width="8.85546875" style="22" customWidth="1"/>
    <col min="9231" max="9231" width="9.140625" style="22"/>
    <col min="9232" max="9232" width="6.5703125" style="22" customWidth="1"/>
    <col min="9233" max="9233" width="9" style="22" customWidth="1"/>
    <col min="9234" max="9234" width="9.140625" style="22"/>
    <col min="9235" max="9235" width="11.140625" style="22" customWidth="1"/>
    <col min="9236" max="9236" width="7.85546875" style="22" customWidth="1"/>
    <col min="9237" max="9473" width="9.140625" style="22"/>
    <col min="9474" max="9474" width="7.42578125" style="22" customWidth="1"/>
    <col min="9475" max="9475" width="10.5703125" style="22" customWidth="1"/>
    <col min="9476" max="9476" width="9.140625" style="22"/>
    <col min="9477" max="9477" width="11.42578125" style="22" customWidth="1"/>
    <col min="9478" max="9478" width="10.7109375" style="22" customWidth="1"/>
    <col min="9479" max="9479" width="14.140625" style="22" customWidth="1"/>
    <col min="9480" max="9480" width="9.5703125" style="22" customWidth="1"/>
    <col min="9481" max="9481" width="11.7109375" style="22" customWidth="1"/>
    <col min="9482" max="9482" width="11.85546875" style="22" customWidth="1"/>
    <col min="9483" max="9485" width="9.140625" style="22"/>
    <col min="9486" max="9486" width="8.85546875" style="22" customWidth="1"/>
    <col min="9487" max="9487" width="9.140625" style="22"/>
    <col min="9488" max="9488" width="6.5703125" style="22" customWidth="1"/>
    <col min="9489" max="9489" width="9" style="22" customWidth="1"/>
    <col min="9490" max="9490" width="9.140625" style="22"/>
    <col min="9491" max="9491" width="11.140625" style="22" customWidth="1"/>
    <col min="9492" max="9492" width="7.85546875" style="22" customWidth="1"/>
    <col min="9493" max="9729" width="9.140625" style="22"/>
    <col min="9730" max="9730" width="7.42578125" style="22" customWidth="1"/>
    <col min="9731" max="9731" width="10.5703125" style="22" customWidth="1"/>
    <col min="9732" max="9732" width="9.140625" style="22"/>
    <col min="9733" max="9733" width="11.42578125" style="22" customWidth="1"/>
    <col min="9734" max="9734" width="10.7109375" style="22" customWidth="1"/>
    <col min="9735" max="9735" width="14.140625" style="22" customWidth="1"/>
    <col min="9736" max="9736" width="9.5703125" style="22" customWidth="1"/>
    <col min="9737" max="9737" width="11.7109375" style="22" customWidth="1"/>
    <col min="9738" max="9738" width="11.85546875" style="22" customWidth="1"/>
    <col min="9739" max="9741" width="9.140625" style="22"/>
    <col min="9742" max="9742" width="8.85546875" style="22" customWidth="1"/>
    <col min="9743" max="9743" width="9.140625" style="22"/>
    <col min="9744" max="9744" width="6.5703125" style="22" customWidth="1"/>
    <col min="9745" max="9745" width="9" style="22" customWidth="1"/>
    <col min="9746" max="9746" width="9.140625" style="22"/>
    <col min="9747" max="9747" width="11.140625" style="22" customWidth="1"/>
    <col min="9748" max="9748" width="7.85546875" style="22" customWidth="1"/>
    <col min="9749" max="9985" width="9.140625" style="22"/>
    <col min="9986" max="9986" width="7.42578125" style="22" customWidth="1"/>
    <col min="9987" max="9987" width="10.5703125" style="22" customWidth="1"/>
    <col min="9988" max="9988" width="9.140625" style="22"/>
    <col min="9989" max="9989" width="11.42578125" style="22" customWidth="1"/>
    <col min="9990" max="9990" width="10.7109375" style="22" customWidth="1"/>
    <col min="9991" max="9991" width="14.140625" style="22" customWidth="1"/>
    <col min="9992" max="9992" width="9.5703125" style="22" customWidth="1"/>
    <col min="9993" max="9993" width="11.7109375" style="22" customWidth="1"/>
    <col min="9994" max="9994" width="11.85546875" style="22" customWidth="1"/>
    <col min="9995" max="9997" width="9.140625" style="22"/>
    <col min="9998" max="9998" width="8.85546875" style="22" customWidth="1"/>
    <col min="9999" max="9999" width="9.140625" style="22"/>
    <col min="10000" max="10000" width="6.5703125" style="22" customWidth="1"/>
    <col min="10001" max="10001" width="9" style="22" customWidth="1"/>
    <col min="10002" max="10002" width="9.140625" style="22"/>
    <col min="10003" max="10003" width="11.140625" style="22" customWidth="1"/>
    <col min="10004" max="10004" width="7.85546875" style="22" customWidth="1"/>
    <col min="10005" max="10241" width="9.140625" style="22"/>
    <col min="10242" max="10242" width="7.42578125" style="22" customWidth="1"/>
    <col min="10243" max="10243" width="10.5703125" style="22" customWidth="1"/>
    <col min="10244" max="10244" width="9.140625" style="22"/>
    <col min="10245" max="10245" width="11.42578125" style="22" customWidth="1"/>
    <col min="10246" max="10246" width="10.7109375" style="22" customWidth="1"/>
    <col min="10247" max="10247" width="14.140625" style="22" customWidth="1"/>
    <col min="10248" max="10248" width="9.5703125" style="22" customWidth="1"/>
    <col min="10249" max="10249" width="11.7109375" style="22" customWidth="1"/>
    <col min="10250" max="10250" width="11.85546875" style="22" customWidth="1"/>
    <col min="10251" max="10253" width="9.140625" style="22"/>
    <col min="10254" max="10254" width="8.85546875" style="22" customWidth="1"/>
    <col min="10255" max="10255" width="9.140625" style="22"/>
    <col min="10256" max="10256" width="6.5703125" style="22" customWidth="1"/>
    <col min="10257" max="10257" width="9" style="22" customWidth="1"/>
    <col min="10258" max="10258" width="9.140625" style="22"/>
    <col min="10259" max="10259" width="11.140625" style="22" customWidth="1"/>
    <col min="10260" max="10260" width="7.85546875" style="22" customWidth="1"/>
    <col min="10261" max="10497" width="9.140625" style="22"/>
    <col min="10498" max="10498" width="7.42578125" style="22" customWidth="1"/>
    <col min="10499" max="10499" width="10.5703125" style="22" customWidth="1"/>
    <col min="10500" max="10500" width="9.140625" style="22"/>
    <col min="10501" max="10501" width="11.42578125" style="22" customWidth="1"/>
    <col min="10502" max="10502" width="10.7109375" style="22" customWidth="1"/>
    <col min="10503" max="10503" width="14.140625" style="22" customWidth="1"/>
    <col min="10504" max="10504" width="9.5703125" style="22" customWidth="1"/>
    <col min="10505" max="10505" width="11.7109375" style="22" customWidth="1"/>
    <col min="10506" max="10506" width="11.85546875" style="22" customWidth="1"/>
    <col min="10507" max="10509" width="9.140625" style="22"/>
    <col min="10510" max="10510" width="8.85546875" style="22" customWidth="1"/>
    <col min="10511" max="10511" width="9.140625" style="22"/>
    <col min="10512" max="10512" width="6.5703125" style="22" customWidth="1"/>
    <col min="10513" max="10513" width="9" style="22" customWidth="1"/>
    <col min="10514" max="10514" width="9.140625" style="22"/>
    <col min="10515" max="10515" width="11.140625" style="22" customWidth="1"/>
    <col min="10516" max="10516" width="7.85546875" style="22" customWidth="1"/>
    <col min="10517" max="10753" width="9.140625" style="22"/>
    <col min="10754" max="10754" width="7.42578125" style="22" customWidth="1"/>
    <col min="10755" max="10755" width="10.5703125" style="22" customWidth="1"/>
    <col min="10756" max="10756" width="9.140625" style="22"/>
    <col min="10757" max="10757" width="11.42578125" style="22" customWidth="1"/>
    <col min="10758" max="10758" width="10.7109375" style="22" customWidth="1"/>
    <col min="10759" max="10759" width="14.140625" style="22" customWidth="1"/>
    <col min="10760" max="10760" width="9.5703125" style="22" customWidth="1"/>
    <col min="10761" max="10761" width="11.7109375" style="22" customWidth="1"/>
    <col min="10762" max="10762" width="11.85546875" style="22" customWidth="1"/>
    <col min="10763" max="10765" width="9.140625" style="22"/>
    <col min="10766" max="10766" width="8.85546875" style="22" customWidth="1"/>
    <col min="10767" max="10767" width="9.140625" style="22"/>
    <col min="10768" max="10768" width="6.5703125" style="22" customWidth="1"/>
    <col min="10769" max="10769" width="9" style="22" customWidth="1"/>
    <col min="10770" max="10770" width="9.140625" style="22"/>
    <col min="10771" max="10771" width="11.140625" style="22" customWidth="1"/>
    <col min="10772" max="10772" width="7.85546875" style="22" customWidth="1"/>
    <col min="10773" max="11009" width="9.140625" style="22"/>
    <col min="11010" max="11010" width="7.42578125" style="22" customWidth="1"/>
    <col min="11011" max="11011" width="10.5703125" style="22" customWidth="1"/>
    <col min="11012" max="11012" width="9.140625" style="22"/>
    <col min="11013" max="11013" width="11.42578125" style="22" customWidth="1"/>
    <col min="11014" max="11014" width="10.7109375" style="22" customWidth="1"/>
    <col min="11015" max="11015" width="14.140625" style="22" customWidth="1"/>
    <col min="11016" max="11016" width="9.5703125" style="22" customWidth="1"/>
    <col min="11017" max="11017" width="11.7109375" style="22" customWidth="1"/>
    <col min="11018" max="11018" width="11.85546875" style="22" customWidth="1"/>
    <col min="11019" max="11021" width="9.140625" style="22"/>
    <col min="11022" max="11022" width="8.85546875" style="22" customWidth="1"/>
    <col min="11023" max="11023" width="9.140625" style="22"/>
    <col min="11024" max="11024" width="6.5703125" style="22" customWidth="1"/>
    <col min="11025" max="11025" width="9" style="22" customWidth="1"/>
    <col min="11026" max="11026" width="9.140625" style="22"/>
    <col min="11027" max="11027" width="11.140625" style="22" customWidth="1"/>
    <col min="11028" max="11028" width="7.85546875" style="22" customWidth="1"/>
    <col min="11029" max="11265" width="9.140625" style="22"/>
    <col min="11266" max="11266" width="7.42578125" style="22" customWidth="1"/>
    <col min="11267" max="11267" width="10.5703125" style="22" customWidth="1"/>
    <col min="11268" max="11268" width="9.140625" style="22"/>
    <col min="11269" max="11269" width="11.42578125" style="22" customWidth="1"/>
    <col min="11270" max="11270" width="10.7109375" style="22" customWidth="1"/>
    <col min="11271" max="11271" width="14.140625" style="22" customWidth="1"/>
    <col min="11272" max="11272" width="9.5703125" style="22" customWidth="1"/>
    <col min="11273" max="11273" width="11.7109375" style="22" customWidth="1"/>
    <col min="11274" max="11274" width="11.85546875" style="22" customWidth="1"/>
    <col min="11275" max="11277" width="9.140625" style="22"/>
    <col min="11278" max="11278" width="8.85546875" style="22" customWidth="1"/>
    <col min="11279" max="11279" width="9.140625" style="22"/>
    <col min="11280" max="11280" width="6.5703125" style="22" customWidth="1"/>
    <col min="11281" max="11281" width="9" style="22" customWidth="1"/>
    <col min="11282" max="11282" width="9.140625" style="22"/>
    <col min="11283" max="11283" width="11.140625" style="22" customWidth="1"/>
    <col min="11284" max="11284" width="7.85546875" style="22" customWidth="1"/>
    <col min="11285" max="11521" width="9.140625" style="22"/>
    <col min="11522" max="11522" width="7.42578125" style="22" customWidth="1"/>
    <col min="11523" max="11523" width="10.5703125" style="22" customWidth="1"/>
    <col min="11524" max="11524" width="9.140625" style="22"/>
    <col min="11525" max="11525" width="11.42578125" style="22" customWidth="1"/>
    <col min="11526" max="11526" width="10.7109375" style="22" customWidth="1"/>
    <col min="11527" max="11527" width="14.140625" style="22" customWidth="1"/>
    <col min="11528" max="11528" width="9.5703125" style="22" customWidth="1"/>
    <col min="11529" max="11529" width="11.7109375" style="22" customWidth="1"/>
    <col min="11530" max="11530" width="11.85546875" style="22" customWidth="1"/>
    <col min="11531" max="11533" width="9.140625" style="22"/>
    <col min="11534" max="11534" width="8.85546875" style="22" customWidth="1"/>
    <col min="11535" max="11535" width="9.140625" style="22"/>
    <col min="11536" max="11536" width="6.5703125" style="22" customWidth="1"/>
    <col min="11537" max="11537" width="9" style="22" customWidth="1"/>
    <col min="11538" max="11538" width="9.140625" style="22"/>
    <col min="11539" max="11539" width="11.140625" style="22" customWidth="1"/>
    <col min="11540" max="11540" width="7.85546875" style="22" customWidth="1"/>
    <col min="11541" max="11777" width="9.140625" style="22"/>
    <col min="11778" max="11778" width="7.42578125" style="22" customWidth="1"/>
    <col min="11779" max="11779" width="10.5703125" style="22" customWidth="1"/>
    <col min="11780" max="11780" width="9.140625" style="22"/>
    <col min="11781" max="11781" width="11.42578125" style="22" customWidth="1"/>
    <col min="11782" max="11782" width="10.7109375" style="22" customWidth="1"/>
    <col min="11783" max="11783" width="14.140625" style="22" customWidth="1"/>
    <col min="11784" max="11784" width="9.5703125" style="22" customWidth="1"/>
    <col min="11785" max="11785" width="11.7109375" style="22" customWidth="1"/>
    <col min="11786" max="11786" width="11.85546875" style="22" customWidth="1"/>
    <col min="11787" max="11789" width="9.140625" style="22"/>
    <col min="11790" max="11790" width="8.85546875" style="22" customWidth="1"/>
    <col min="11791" max="11791" width="9.140625" style="22"/>
    <col min="11792" max="11792" width="6.5703125" style="22" customWidth="1"/>
    <col min="11793" max="11793" width="9" style="22" customWidth="1"/>
    <col min="11794" max="11794" width="9.140625" style="22"/>
    <col min="11795" max="11795" width="11.140625" style="22" customWidth="1"/>
    <col min="11796" max="11796" width="7.85546875" style="22" customWidth="1"/>
    <col min="11797" max="12033" width="9.140625" style="22"/>
    <col min="12034" max="12034" width="7.42578125" style="22" customWidth="1"/>
    <col min="12035" max="12035" width="10.5703125" style="22" customWidth="1"/>
    <col min="12036" max="12036" width="9.140625" style="22"/>
    <col min="12037" max="12037" width="11.42578125" style="22" customWidth="1"/>
    <col min="12038" max="12038" width="10.7109375" style="22" customWidth="1"/>
    <col min="12039" max="12039" width="14.140625" style="22" customWidth="1"/>
    <col min="12040" max="12040" width="9.5703125" style="22" customWidth="1"/>
    <col min="12041" max="12041" width="11.7109375" style="22" customWidth="1"/>
    <col min="12042" max="12042" width="11.85546875" style="22" customWidth="1"/>
    <col min="12043" max="12045" width="9.140625" style="22"/>
    <col min="12046" max="12046" width="8.85546875" style="22" customWidth="1"/>
    <col min="12047" max="12047" width="9.140625" style="22"/>
    <col min="12048" max="12048" width="6.5703125" style="22" customWidth="1"/>
    <col min="12049" max="12049" width="9" style="22" customWidth="1"/>
    <col min="12050" max="12050" width="9.140625" style="22"/>
    <col min="12051" max="12051" width="11.140625" style="22" customWidth="1"/>
    <col min="12052" max="12052" width="7.85546875" style="22" customWidth="1"/>
    <col min="12053" max="12289" width="9.140625" style="22"/>
    <col min="12290" max="12290" width="7.42578125" style="22" customWidth="1"/>
    <col min="12291" max="12291" width="10.5703125" style="22" customWidth="1"/>
    <col min="12292" max="12292" width="9.140625" style="22"/>
    <col min="12293" max="12293" width="11.42578125" style="22" customWidth="1"/>
    <col min="12294" max="12294" width="10.7109375" style="22" customWidth="1"/>
    <col min="12295" max="12295" width="14.140625" style="22" customWidth="1"/>
    <col min="12296" max="12296" width="9.5703125" style="22" customWidth="1"/>
    <col min="12297" max="12297" width="11.7109375" style="22" customWidth="1"/>
    <col min="12298" max="12298" width="11.85546875" style="22" customWidth="1"/>
    <col min="12299" max="12301" width="9.140625" style="22"/>
    <col min="12302" max="12302" width="8.85546875" style="22" customWidth="1"/>
    <col min="12303" max="12303" width="9.140625" style="22"/>
    <col min="12304" max="12304" width="6.5703125" style="22" customWidth="1"/>
    <col min="12305" max="12305" width="9" style="22" customWidth="1"/>
    <col min="12306" max="12306" width="9.140625" style="22"/>
    <col min="12307" max="12307" width="11.140625" style="22" customWidth="1"/>
    <col min="12308" max="12308" width="7.85546875" style="22" customWidth="1"/>
    <col min="12309" max="12545" width="9.140625" style="22"/>
    <col min="12546" max="12546" width="7.42578125" style="22" customWidth="1"/>
    <col min="12547" max="12547" width="10.5703125" style="22" customWidth="1"/>
    <col min="12548" max="12548" width="9.140625" style="22"/>
    <col min="12549" max="12549" width="11.42578125" style="22" customWidth="1"/>
    <col min="12550" max="12550" width="10.7109375" style="22" customWidth="1"/>
    <col min="12551" max="12551" width="14.140625" style="22" customWidth="1"/>
    <col min="12552" max="12552" width="9.5703125" style="22" customWidth="1"/>
    <col min="12553" max="12553" width="11.7109375" style="22" customWidth="1"/>
    <col min="12554" max="12554" width="11.85546875" style="22" customWidth="1"/>
    <col min="12555" max="12557" width="9.140625" style="22"/>
    <col min="12558" max="12558" width="8.85546875" style="22" customWidth="1"/>
    <col min="12559" max="12559" width="9.140625" style="22"/>
    <col min="12560" max="12560" width="6.5703125" style="22" customWidth="1"/>
    <col min="12561" max="12561" width="9" style="22" customWidth="1"/>
    <col min="12562" max="12562" width="9.140625" style="22"/>
    <col min="12563" max="12563" width="11.140625" style="22" customWidth="1"/>
    <col min="12564" max="12564" width="7.85546875" style="22" customWidth="1"/>
    <col min="12565" max="12801" width="9.140625" style="22"/>
    <col min="12802" max="12802" width="7.42578125" style="22" customWidth="1"/>
    <col min="12803" max="12803" width="10.5703125" style="22" customWidth="1"/>
    <col min="12804" max="12804" width="9.140625" style="22"/>
    <col min="12805" max="12805" width="11.42578125" style="22" customWidth="1"/>
    <col min="12806" max="12806" width="10.7109375" style="22" customWidth="1"/>
    <col min="12807" max="12807" width="14.140625" style="22" customWidth="1"/>
    <col min="12808" max="12808" width="9.5703125" style="22" customWidth="1"/>
    <col min="12809" max="12809" width="11.7109375" style="22" customWidth="1"/>
    <col min="12810" max="12810" width="11.85546875" style="22" customWidth="1"/>
    <col min="12811" max="12813" width="9.140625" style="22"/>
    <col min="12814" max="12814" width="8.85546875" style="22" customWidth="1"/>
    <col min="12815" max="12815" width="9.140625" style="22"/>
    <col min="12816" max="12816" width="6.5703125" style="22" customWidth="1"/>
    <col min="12817" max="12817" width="9" style="22" customWidth="1"/>
    <col min="12818" max="12818" width="9.140625" style="22"/>
    <col min="12819" max="12819" width="11.140625" style="22" customWidth="1"/>
    <col min="12820" max="12820" width="7.85546875" style="22" customWidth="1"/>
    <col min="12821" max="13057" width="9.140625" style="22"/>
    <col min="13058" max="13058" width="7.42578125" style="22" customWidth="1"/>
    <col min="13059" max="13059" width="10.5703125" style="22" customWidth="1"/>
    <col min="13060" max="13060" width="9.140625" style="22"/>
    <col min="13061" max="13061" width="11.42578125" style="22" customWidth="1"/>
    <col min="13062" max="13062" width="10.7109375" style="22" customWidth="1"/>
    <col min="13063" max="13063" width="14.140625" style="22" customWidth="1"/>
    <col min="13064" max="13064" width="9.5703125" style="22" customWidth="1"/>
    <col min="13065" max="13065" width="11.7109375" style="22" customWidth="1"/>
    <col min="13066" max="13066" width="11.85546875" style="22" customWidth="1"/>
    <col min="13067" max="13069" width="9.140625" style="22"/>
    <col min="13070" max="13070" width="8.85546875" style="22" customWidth="1"/>
    <col min="13071" max="13071" width="9.140625" style="22"/>
    <col min="13072" max="13072" width="6.5703125" style="22" customWidth="1"/>
    <col min="13073" max="13073" width="9" style="22" customWidth="1"/>
    <col min="13074" max="13074" width="9.140625" style="22"/>
    <col min="13075" max="13075" width="11.140625" style="22" customWidth="1"/>
    <col min="13076" max="13076" width="7.85546875" style="22" customWidth="1"/>
    <col min="13077" max="13313" width="9.140625" style="22"/>
    <col min="13314" max="13314" width="7.42578125" style="22" customWidth="1"/>
    <col min="13315" max="13315" width="10.5703125" style="22" customWidth="1"/>
    <col min="13316" max="13316" width="9.140625" style="22"/>
    <col min="13317" max="13317" width="11.42578125" style="22" customWidth="1"/>
    <col min="13318" max="13318" width="10.7109375" style="22" customWidth="1"/>
    <col min="13319" max="13319" width="14.140625" style="22" customWidth="1"/>
    <col min="13320" max="13320" width="9.5703125" style="22" customWidth="1"/>
    <col min="13321" max="13321" width="11.7109375" style="22" customWidth="1"/>
    <col min="13322" max="13322" width="11.85546875" style="22" customWidth="1"/>
    <col min="13323" max="13325" width="9.140625" style="22"/>
    <col min="13326" max="13326" width="8.85546875" style="22" customWidth="1"/>
    <col min="13327" max="13327" width="9.140625" style="22"/>
    <col min="13328" max="13328" width="6.5703125" style="22" customWidth="1"/>
    <col min="13329" max="13329" width="9" style="22" customWidth="1"/>
    <col min="13330" max="13330" width="9.140625" style="22"/>
    <col min="13331" max="13331" width="11.140625" style="22" customWidth="1"/>
    <col min="13332" max="13332" width="7.85546875" style="22" customWidth="1"/>
    <col min="13333" max="13569" width="9.140625" style="22"/>
    <col min="13570" max="13570" width="7.42578125" style="22" customWidth="1"/>
    <col min="13571" max="13571" width="10.5703125" style="22" customWidth="1"/>
    <col min="13572" max="13572" width="9.140625" style="22"/>
    <col min="13573" max="13573" width="11.42578125" style="22" customWidth="1"/>
    <col min="13574" max="13574" width="10.7109375" style="22" customWidth="1"/>
    <col min="13575" max="13575" width="14.140625" style="22" customWidth="1"/>
    <col min="13576" max="13576" width="9.5703125" style="22" customWidth="1"/>
    <col min="13577" max="13577" width="11.7109375" style="22" customWidth="1"/>
    <col min="13578" max="13578" width="11.85546875" style="22" customWidth="1"/>
    <col min="13579" max="13581" width="9.140625" style="22"/>
    <col min="13582" max="13582" width="8.85546875" style="22" customWidth="1"/>
    <col min="13583" max="13583" width="9.140625" style="22"/>
    <col min="13584" max="13584" width="6.5703125" style="22" customWidth="1"/>
    <col min="13585" max="13585" width="9" style="22" customWidth="1"/>
    <col min="13586" max="13586" width="9.140625" style="22"/>
    <col min="13587" max="13587" width="11.140625" style="22" customWidth="1"/>
    <col min="13588" max="13588" width="7.85546875" style="22" customWidth="1"/>
    <col min="13589" max="13825" width="9.140625" style="22"/>
    <col min="13826" max="13826" width="7.42578125" style="22" customWidth="1"/>
    <col min="13827" max="13827" width="10.5703125" style="22" customWidth="1"/>
    <col min="13828" max="13828" width="9.140625" style="22"/>
    <col min="13829" max="13829" width="11.42578125" style="22" customWidth="1"/>
    <col min="13830" max="13830" width="10.7109375" style="22" customWidth="1"/>
    <col min="13831" max="13831" width="14.140625" style="22" customWidth="1"/>
    <col min="13832" max="13832" width="9.5703125" style="22" customWidth="1"/>
    <col min="13833" max="13833" width="11.7109375" style="22" customWidth="1"/>
    <col min="13834" max="13834" width="11.85546875" style="22" customWidth="1"/>
    <col min="13835" max="13837" width="9.140625" style="22"/>
    <col min="13838" max="13838" width="8.85546875" style="22" customWidth="1"/>
    <col min="13839" max="13839" width="9.140625" style="22"/>
    <col min="13840" max="13840" width="6.5703125" style="22" customWidth="1"/>
    <col min="13841" max="13841" width="9" style="22" customWidth="1"/>
    <col min="13842" max="13842" width="9.140625" style="22"/>
    <col min="13843" max="13843" width="11.140625" style="22" customWidth="1"/>
    <col min="13844" max="13844" width="7.85546875" style="22" customWidth="1"/>
    <col min="13845" max="14081" width="9.140625" style="22"/>
    <col min="14082" max="14082" width="7.42578125" style="22" customWidth="1"/>
    <col min="14083" max="14083" width="10.5703125" style="22" customWidth="1"/>
    <col min="14084" max="14084" width="9.140625" style="22"/>
    <col min="14085" max="14085" width="11.42578125" style="22" customWidth="1"/>
    <col min="14086" max="14086" width="10.7109375" style="22" customWidth="1"/>
    <col min="14087" max="14087" width="14.140625" style="22" customWidth="1"/>
    <col min="14088" max="14088" width="9.5703125" style="22" customWidth="1"/>
    <col min="14089" max="14089" width="11.7109375" style="22" customWidth="1"/>
    <col min="14090" max="14090" width="11.85546875" style="22" customWidth="1"/>
    <col min="14091" max="14093" width="9.140625" style="22"/>
    <col min="14094" max="14094" width="8.85546875" style="22" customWidth="1"/>
    <col min="14095" max="14095" width="9.140625" style="22"/>
    <col min="14096" max="14096" width="6.5703125" style="22" customWidth="1"/>
    <col min="14097" max="14097" width="9" style="22" customWidth="1"/>
    <col min="14098" max="14098" width="9.140625" style="22"/>
    <col min="14099" max="14099" width="11.140625" style="22" customWidth="1"/>
    <col min="14100" max="14100" width="7.85546875" style="22" customWidth="1"/>
    <col min="14101" max="14337" width="9.140625" style="22"/>
    <col min="14338" max="14338" width="7.42578125" style="22" customWidth="1"/>
    <col min="14339" max="14339" width="10.5703125" style="22" customWidth="1"/>
    <col min="14340" max="14340" width="9.140625" style="22"/>
    <col min="14341" max="14341" width="11.42578125" style="22" customWidth="1"/>
    <col min="14342" max="14342" width="10.7109375" style="22" customWidth="1"/>
    <col min="14343" max="14343" width="14.140625" style="22" customWidth="1"/>
    <col min="14344" max="14344" width="9.5703125" style="22" customWidth="1"/>
    <col min="14345" max="14345" width="11.7109375" style="22" customWidth="1"/>
    <col min="14346" max="14346" width="11.85546875" style="22" customWidth="1"/>
    <col min="14347" max="14349" width="9.140625" style="22"/>
    <col min="14350" max="14350" width="8.85546875" style="22" customWidth="1"/>
    <col min="14351" max="14351" width="9.140625" style="22"/>
    <col min="14352" max="14352" width="6.5703125" style="22" customWidth="1"/>
    <col min="14353" max="14353" width="9" style="22" customWidth="1"/>
    <col min="14354" max="14354" width="9.140625" style="22"/>
    <col min="14355" max="14355" width="11.140625" style="22" customWidth="1"/>
    <col min="14356" max="14356" width="7.85546875" style="22" customWidth="1"/>
    <col min="14357" max="14593" width="9.140625" style="22"/>
    <col min="14594" max="14594" width="7.42578125" style="22" customWidth="1"/>
    <col min="14595" max="14595" width="10.5703125" style="22" customWidth="1"/>
    <col min="14596" max="14596" width="9.140625" style="22"/>
    <col min="14597" max="14597" width="11.42578125" style="22" customWidth="1"/>
    <col min="14598" max="14598" width="10.7109375" style="22" customWidth="1"/>
    <col min="14599" max="14599" width="14.140625" style="22" customWidth="1"/>
    <col min="14600" max="14600" width="9.5703125" style="22" customWidth="1"/>
    <col min="14601" max="14601" width="11.7109375" style="22" customWidth="1"/>
    <col min="14602" max="14602" width="11.85546875" style="22" customWidth="1"/>
    <col min="14603" max="14605" width="9.140625" style="22"/>
    <col min="14606" max="14606" width="8.85546875" style="22" customWidth="1"/>
    <col min="14607" max="14607" width="9.140625" style="22"/>
    <col min="14608" max="14608" width="6.5703125" style="22" customWidth="1"/>
    <col min="14609" max="14609" width="9" style="22" customWidth="1"/>
    <col min="14610" max="14610" width="9.140625" style="22"/>
    <col min="14611" max="14611" width="11.140625" style="22" customWidth="1"/>
    <col min="14612" max="14612" width="7.85546875" style="22" customWidth="1"/>
    <col min="14613" max="14849" width="9.140625" style="22"/>
    <col min="14850" max="14850" width="7.42578125" style="22" customWidth="1"/>
    <col min="14851" max="14851" width="10.5703125" style="22" customWidth="1"/>
    <col min="14852" max="14852" width="9.140625" style="22"/>
    <col min="14853" max="14853" width="11.42578125" style="22" customWidth="1"/>
    <col min="14854" max="14854" width="10.7109375" style="22" customWidth="1"/>
    <col min="14855" max="14855" width="14.140625" style="22" customWidth="1"/>
    <col min="14856" max="14856" width="9.5703125" style="22" customWidth="1"/>
    <col min="14857" max="14857" width="11.7109375" style="22" customWidth="1"/>
    <col min="14858" max="14858" width="11.85546875" style="22" customWidth="1"/>
    <col min="14859" max="14861" width="9.140625" style="22"/>
    <col min="14862" max="14862" width="8.85546875" style="22" customWidth="1"/>
    <col min="14863" max="14863" width="9.140625" style="22"/>
    <col min="14864" max="14864" width="6.5703125" style="22" customWidth="1"/>
    <col min="14865" max="14865" width="9" style="22" customWidth="1"/>
    <col min="14866" max="14866" width="9.140625" style="22"/>
    <col min="14867" max="14867" width="11.140625" style="22" customWidth="1"/>
    <col min="14868" max="14868" width="7.85546875" style="22" customWidth="1"/>
    <col min="14869" max="15105" width="9.140625" style="22"/>
    <col min="15106" max="15106" width="7.42578125" style="22" customWidth="1"/>
    <col min="15107" max="15107" width="10.5703125" style="22" customWidth="1"/>
    <col min="15108" max="15108" width="9.140625" style="22"/>
    <col min="15109" max="15109" width="11.42578125" style="22" customWidth="1"/>
    <col min="15110" max="15110" width="10.7109375" style="22" customWidth="1"/>
    <col min="15111" max="15111" width="14.140625" style="22" customWidth="1"/>
    <col min="15112" max="15112" width="9.5703125" style="22" customWidth="1"/>
    <col min="15113" max="15113" width="11.7109375" style="22" customWidth="1"/>
    <col min="15114" max="15114" width="11.85546875" style="22" customWidth="1"/>
    <col min="15115" max="15117" width="9.140625" style="22"/>
    <col min="15118" max="15118" width="8.85546875" style="22" customWidth="1"/>
    <col min="15119" max="15119" width="9.140625" style="22"/>
    <col min="15120" max="15120" width="6.5703125" style="22" customWidth="1"/>
    <col min="15121" max="15121" width="9" style="22" customWidth="1"/>
    <col min="15122" max="15122" width="9.140625" style="22"/>
    <col min="15123" max="15123" width="11.140625" style="22" customWidth="1"/>
    <col min="15124" max="15124" width="7.85546875" style="22" customWidth="1"/>
    <col min="15125" max="15361" width="9.140625" style="22"/>
    <col min="15362" max="15362" width="7.42578125" style="22" customWidth="1"/>
    <col min="15363" max="15363" width="10.5703125" style="22" customWidth="1"/>
    <col min="15364" max="15364" width="9.140625" style="22"/>
    <col min="15365" max="15365" width="11.42578125" style="22" customWidth="1"/>
    <col min="15366" max="15366" width="10.7109375" style="22" customWidth="1"/>
    <col min="15367" max="15367" width="14.140625" style="22" customWidth="1"/>
    <col min="15368" max="15368" width="9.5703125" style="22" customWidth="1"/>
    <col min="15369" max="15369" width="11.7109375" style="22" customWidth="1"/>
    <col min="15370" max="15370" width="11.85546875" style="22" customWidth="1"/>
    <col min="15371" max="15373" width="9.140625" style="22"/>
    <col min="15374" max="15374" width="8.85546875" style="22" customWidth="1"/>
    <col min="15375" max="15375" width="9.140625" style="22"/>
    <col min="15376" max="15376" width="6.5703125" style="22" customWidth="1"/>
    <col min="15377" max="15377" width="9" style="22" customWidth="1"/>
    <col min="15378" max="15378" width="9.140625" style="22"/>
    <col min="15379" max="15379" width="11.140625" style="22" customWidth="1"/>
    <col min="15380" max="15380" width="7.85546875" style="22" customWidth="1"/>
    <col min="15381" max="15617" width="9.140625" style="22"/>
    <col min="15618" max="15618" width="7.42578125" style="22" customWidth="1"/>
    <col min="15619" max="15619" width="10.5703125" style="22" customWidth="1"/>
    <col min="15620" max="15620" width="9.140625" style="22"/>
    <col min="15621" max="15621" width="11.42578125" style="22" customWidth="1"/>
    <col min="15622" max="15622" width="10.7109375" style="22" customWidth="1"/>
    <col min="15623" max="15623" width="14.140625" style="22" customWidth="1"/>
    <col min="15624" max="15624" width="9.5703125" style="22" customWidth="1"/>
    <col min="15625" max="15625" width="11.7109375" style="22" customWidth="1"/>
    <col min="15626" max="15626" width="11.85546875" style="22" customWidth="1"/>
    <col min="15627" max="15629" width="9.140625" style="22"/>
    <col min="15630" max="15630" width="8.85546875" style="22" customWidth="1"/>
    <col min="15631" max="15631" width="9.140625" style="22"/>
    <col min="15632" max="15632" width="6.5703125" style="22" customWidth="1"/>
    <col min="15633" max="15633" width="9" style="22" customWidth="1"/>
    <col min="15634" max="15634" width="9.140625" style="22"/>
    <col min="15635" max="15635" width="11.140625" style="22" customWidth="1"/>
    <col min="15636" max="15636" width="7.85546875" style="22" customWidth="1"/>
    <col min="15637" max="15873" width="9.140625" style="22"/>
    <col min="15874" max="15874" width="7.42578125" style="22" customWidth="1"/>
    <col min="15875" max="15875" width="10.5703125" style="22" customWidth="1"/>
    <col min="15876" max="15876" width="9.140625" style="22"/>
    <col min="15877" max="15877" width="11.42578125" style="22" customWidth="1"/>
    <col min="15878" max="15878" width="10.7109375" style="22" customWidth="1"/>
    <col min="15879" max="15879" width="14.140625" style="22" customWidth="1"/>
    <col min="15880" max="15880" width="9.5703125" style="22" customWidth="1"/>
    <col min="15881" max="15881" width="11.7109375" style="22" customWidth="1"/>
    <col min="15882" max="15882" width="11.85546875" style="22" customWidth="1"/>
    <col min="15883" max="15885" width="9.140625" style="22"/>
    <col min="15886" max="15886" width="8.85546875" style="22" customWidth="1"/>
    <col min="15887" max="15887" width="9.140625" style="22"/>
    <col min="15888" max="15888" width="6.5703125" style="22" customWidth="1"/>
    <col min="15889" max="15889" width="9" style="22" customWidth="1"/>
    <col min="15890" max="15890" width="9.140625" style="22"/>
    <col min="15891" max="15891" width="11.140625" style="22" customWidth="1"/>
    <col min="15892" max="15892" width="7.85546875" style="22" customWidth="1"/>
    <col min="15893" max="16129" width="9.140625" style="22"/>
    <col min="16130" max="16130" width="7.42578125" style="22" customWidth="1"/>
    <col min="16131" max="16131" width="10.5703125" style="22" customWidth="1"/>
    <col min="16132" max="16132" width="9.140625" style="22"/>
    <col min="16133" max="16133" width="11.42578125" style="22" customWidth="1"/>
    <col min="16134" max="16134" width="10.7109375" style="22" customWidth="1"/>
    <col min="16135" max="16135" width="14.140625" style="22" customWidth="1"/>
    <col min="16136" max="16136" width="9.5703125" style="22" customWidth="1"/>
    <col min="16137" max="16137" width="11.7109375" style="22" customWidth="1"/>
    <col min="16138" max="16138" width="11.85546875" style="22" customWidth="1"/>
    <col min="16139" max="16141" width="9.140625" style="22"/>
    <col min="16142" max="16142" width="8.85546875" style="22" customWidth="1"/>
    <col min="16143" max="16143" width="9.140625" style="22"/>
    <col min="16144" max="16144" width="6.5703125" style="22" customWidth="1"/>
    <col min="16145" max="16145" width="9" style="22" customWidth="1"/>
    <col min="16146" max="16146" width="9.140625" style="22"/>
    <col min="16147" max="16147" width="11.140625" style="22" customWidth="1"/>
    <col min="16148" max="16148" width="7.85546875" style="22" customWidth="1"/>
    <col min="16149" max="16384" width="9.140625" style="22"/>
  </cols>
  <sheetData>
    <row r="1" spans="2:41" x14ac:dyDescent="0.25">
      <c r="B1" s="25" t="s">
        <v>146</v>
      </c>
      <c r="C1" s="25"/>
      <c r="D1" s="26"/>
      <c r="E1" s="26"/>
      <c r="F1" s="26"/>
      <c r="G1" s="26"/>
      <c r="H1" s="26" t="s">
        <v>147</v>
      </c>
      <c r="I1" s="26"/>
      <c r="J1" s="26"/>
      <c r="K1" s="27"/>
      <c r="L1" s="28" t="s">
        <v>148</v>
      </c>
      <c r="M1" s="29"/>
      <c r="N1" s="30"/>
      <c r="O1" s="28" t="s">
        <v>148</v>
      </c>
      <c r="P1" s="29"/>
      <c r="Q1" s="30"/>
      <c r="R1" s="28" t="s">
        <v>148</v>
      </c>
      <c r="S1" s="29"/>
      <c r="T1" s="30"/>
      <c r="W1" s="25" t="s">
        <v>146</v>
      </c>
      <c r="X1" s="25"/>
      <c r="Y1" s="26"/>
      <c r="Z1" s="26"/>
      <c r="AA1" s="26"/>
      <c r="AB1" s="26"/>
      <c r="AC1" s="26" t="s">
        <v>147</v>
      </c>
      <c r="AD1" s="26"/>
      <c r="AE1" s="26"/>
      <c r="AF1" s="27"/>
      <c r="AG1" s="28" t="s">
        <v>148</v>
      </c>
      <c r="AH1" s="29"/>
      <c r="AI1" s="30"/>
      <c r="AJ1" s="28" t="s">
        <v>148</v>
      </c>
      <c r="AK1" s="29"/>
      <c r="AL1" s="30"/>
      <c r="AM1" s="28" t="s">
        <v>148</v>
      </c>
      <c r="AN1" s="29"/>
      <c r="AO1" s="30"/>
    </row>
    <row r="2" spans="2:41" x14ac:dyDescent="0.25">
      <c r="B2" s="31"/>
      <c r="C2" s="31"/>
      <c r="D2" s="549" t="s">
        <v>149</v>
      </c>
      <c r="E2" s="549"/>
      <c r="F2" s="549"/>
      <c r="G2" s="549"/>
      <c r="H2" s="549"/>
      <c r="I2" s="549"/>
      <c r="J2" s="97"/>
      <c r="K2" s="32" t="s">
        <v>150</v>
      </c>
      <c r="L2" s="33" t="s">
        <v>151</v>
      </c>
      <c r="M2" s="34"/>
      <c r="N2" s="35"/>
      <c r="O2" s="33" t="s">
        <v>152</v>
      </c>
      <c r="P2" s="34"/>
      <c r="Q2" s="35"/>
      <c r="R2" s="33" t="s">
        <v>153</v>
      </c>
      <c r="S2" s="34"/>
      <c r="T2" s="35"/>
      <c r="W2" s="31"/>
      <c r="X2" s="31"/>
      <c r="Y2" s="549" t="s">
        <v>149</v>
      </c>
      <c r="Z2" s="549"/>
      <c r="AA2" s="549"/>
      <c r="AB2" s="549"/>
      <c r="AC2" s="549"/>
      <c r="AD2" s="549"/>
      <c r="AE2" s="267"/>
      <c r="AF2" s="32" t="s">
        <v>150</v>
      </c>
      <c r="AG2" s="33" t="s">
        <v>293</v>
      </c>
      <c r="AH2" s="34"/>
      <c r="AI2" s="35"/>
      <c r="AJ2" s="33" t="s">
        <v>295</v>
      </c>
      <c r="AK2" s="34"/>
      <c r="AL2" s="35"/>
      <c r="AM2" s="33" t="s">
        <v>153</v>
      </c>
      <c r="AN2" s="34"/>
      <c r="AO2" s="35"/>
    </row>
    <row r="3" spans="2:41" x14ac:dyDescent="0.25">
      <c r="B3" s="25" t="s">
        <v>154</v>
      </c>
      <c r="C3" s="25"/>
      <c r="D3" s="25"/>
      <c r="E3" s="25"/>
      <c r="F3" s="25"/>
      <c r="G3" s="25" t="s">
        <v>155</v>
      </c>
      <c r="H3" s="25"/>
      <c r="I3" s="25"/>
      <c r="J3" s="25"/>
      <c r="K3" s="32" t="s">
        <v>156</v>
      </c>
      <c r="L3" s="28" t="s">
        <v>157</v>
      </c>
      <c r="M3" s="29"/>
      <c r="N3" s="30"/>
      <c r="O3" s="28" t="s">
        <v>157</v>
      </c>
      <c r="P3" s="29"/>
      <c r="Q3" s="30"/>
      <c r="R3" s="28" t="s">
        <v>158</v>
      </c>
      <c r="S3" s="29"/>
      <c r="T3" s="30"/>
      <c r="W3" s="25" t="s">
        <v>154</v>
      </c>
      <c r="X3" s="25"/>
      <c r="Y3" s="25"/>
      <c r="Z3" s="25"/>
      <c r="AA3" s="25"/>
      <c r="AB3" s="25" t="s">
        <v>155</v>
      </c>
      <c r="AC3" s="25"/>
      <c r="AD3" s="25"/>
      <c r="AE3" s="25"/>
      <c r="AF3" s="32" t="s">
        <v>156</v>
      </c>
      <c r="AG3" s="28" t="s">
        <v>157</v>
      </c>
      <c r="AH3" s="29"/>
      <c r="AI3" s="30"/>
      <c r="AJ3" s="28" t="s">
        <v>157</v>
      </c>
      <c r="AK3" s="29"/>
      <c r="AL3" s="30"/>
      <c r="AM3" s="28" t="s">
        <v>158</v>
      </c>
      <c r="AN3" s="29"/>
      <c r="AO3" s="30"/>
    </row>
    <row r="4" spans="2:41" x14ac:dyDescent="0.25">
      <c r="B4" s="25"/>
      <c r="C4" s="25"/>
      <c r="D4" s="25"/>
      <c r="E4" s="25"/>
      <c r="F4" s="25"/>
      <c r="G4" s="25"/>
      <c r="H4" s="25"/>
      <c r="I4" s="25"/>
      <c r="J4" s="25"/>
      <c r="K4" s="32" t="s">
        <v>159</v>
      </c>
      <c r="L4" s="36" t="s">
        <v>160</v>
      </c>
      <c r="M4" s="37"/>
      <c r="N4" s="38"/>
      <c r="O4" s="36" t="s">
        <v>160</v>
      </c>
      <c r="P4" s="37"/>
      <c r="Q4" s="38"/>
      <c r="R4" s="36" t="s">
        <v>161</v>
      </c>
      <c r="S4" s="37"/>
      <c r="T4" s="38"/>
      <c r="W4" s="25"/>
      <c r="X4" s="25"/>
      <c r="Y4" s="25"/>
      <c r="Z4" s="25"/>
      <c r="AA4" s="25"/>
      <c r="AB4" s="25"/>
      <c r="AC4" s="25"/>
      <c r="AD4" s="25"/>
      <c r="AE4" s="25"/>
      <c r="AF4" s="32" t="s">
        <v>159</v>
      </c>
      <c r="AG4" s="36" t="s">
        <v>160</v>
      </c>
      <c r="AH4" s="37"/>
      <c r="AI4" s="38"/>
      <c r="AJ4" s="36" t="s">
        <v>160</v>
      </c>
      <c r="AK4" s="37"/>
      <c r="AL4" s="38"/>
      <c r="AM4" s="36" t="s">
        <v>161</v>
      </c>
      <c r="AN4" s="37"/>
      <c r="AO4" s="38"/>
    </row>
    <row r="5" spans="2:41" x14ac:dyDescent="0.25">
      <c r="B5" s="31"/>
      <c r="C5" s="31"/>
      <c r="D5" s="31"/>
      <c r="E5" s="39"/>
      <c r="F5" s="31"/>
      <c r="G5" s="31"/>
      <c r="H5" s="31"/>
      <c r="I5" s="31"/>
      <c r="J5" s="31"/>
      <c r="K5" s="32" t="s">
        <v>162</v>
      </c>
      <c r="L5" s="33" t="s">
        <v>163</v>
      </c>
      <c r="M5" s="34"/>
      <c r="N5" s="35"/>
      <c r="O5" s="33" t="s">
        <v>164</v>
      </c>
      <c r="P5" s="34"/>
      <c r="Q5" s="35">
        <v>36000</v>
      </c>
      <c r="R5" s="33" t="s">
        <v>165</v>
      </c>
      <c r="S5" s="34"/>
      <c r="T5" s="35">
        <v>40</v>
      </c>
      <c r="W5" s="31"/>
      <c r="X5" s="31"/>
      <c r="Y5" s="31"/>
      <c r="Z5" s="39"/>
      <c r="AA5" s="31"/>
      <c r="AB5" s="31"/>
      <c r="AC5" s="31"/>
      <c r="AD5" s="31"/>
      <c r="AE5" s="31"/>
      <c r="AF5" s="32" t="s">
        <v>162</v>
      </c>
      <c r="AG5" s="33" t="s">
        <v>294</v>
      </c>
      <c r="AH5" s="34"/>
      <c r="AI5" s="35"/>
      <c r="AJ5" s="33" t="s">
        <v>164</v>
      </c>
      <c r="AK5" s="34"/>
      <c r="AL5" s="35">
        <v>36000</v>
      </c>
      <c r="AM5" s="33" t="s">
        <v>165</v>
      </c>
      <c r="AN5" s="34"/>
      <c r="AO5" s="35">
        <v>40</v>
      </c>
    </row>
    <row r="6" spans="2:41" ht="15.75" x14ac:dyDescent="0.25">
      <c r="B6" s="550" t="s">
        <v>166</v>
      </c>
      <c r="C6" s="550"/>
      <c r="D6" s="550"/>
      <c r="E6" s="550"/>
      <c r="F6" s="550"/>
      <c r="G6" s="550"/>
      <c r="H6" s="550"/>
      <c r="I6" s="550"/>
      <c r="J6" s="98"/>
      <c r="K6" s="32"/>
      <c r="L6" s="28" t="s">
        <v>167</v>
      </c>
      <c r="M6" s="29"/>
      <c r="N6" s="30"/>
      <c r="O6" s="28" t="s">
        <v>167</v>
      </c>
      <c r="P6" s="29"/>
      <c r="Q6" s="30"/>
      <c r="R6" s="28" t="s">
        <v>167</v>
      </c>
      <c r="S6" s="29"/>
      <c r="T6" s="30"/>
      <c r="W6" s="550" t="s">
        <v>166</v>
      </c>
      <c r="X6" s="550"/>
      <c r="Y6" s="550"/>
      <c r="Z6" s="550"/>
      <c r="AA6" s="550"/>
      <c r="AB6" s="550"/>
      <c r="AC6" s="550"/>
      <c r="AD6" s="550"/>
      <c r="AE6" s="268"/>
      <c r="AF6" s="32"/>
      <c r="AG6" s="28" t="s">
        <v>167</v>
      </c>
      <c r="AH6" s="29"/>
      <c r="AI6" s="30"/>
      <c r="AJ6" s="28" t="s">
        <v>167</v>
      </c>
      <c r="AK6" s="29"/>
      <c r="AL6" s="30"/>
      <c r="AM6" s="28" t="s">
        <v>167</v>
      </c>
      <c r="AN6" s="29"/>
      <c r="AO6" s="30"/>
    </row>
    <row r="7" spans="2:41" x14ac:dyDescent="0.25">
      <c r="B7" s="551" t="s">
        <v>168</v>
      </c>
      <c r="C7" s="551"/>
      <c r="D7" s="551"/>
      <c r="E7" s="551"/>
      <c r="F7" s="551"/>
      <c r="G7" s="551"/>
      <c r="H7" s="551"/>
      <c r="I7" s="551"/>
      <c r="J7" s="94"/>
      <c r="K7" s="32"/>
      <c r="L7" s="40" t="s">
        <v>169</v>
      </c>
      <c r="M7" s="34"/>
      <c r="N7" s="35"/>
      <c r="O7" s="40" t="s">
        <v>170</v>
      </c>
      <c r="P7" s="34"/>
      <c r="Q7" s="35"/>
      <c r="R7" s="40" t="s">
        <v>171</v>
      </c>
      <c r="S7" s="34"/>
      <c r="T7" s="35"/>
      <c r="W7" s="551" t="s">
        <v>168</v>
      </c>
      <c r="X7" s="551"/>
      <c r="Y7" s="551"/>
      <c r="Z7" s="551"/>
      <c r="AA7" s="551"/>
      <c r="AB7" s="551"/>
      <c r="AC7" s="551"/>
      <c r="AD7" s="551"/>
      <c r="AE7" s="265"/>
      <c r="AF7" s="32"/>
      <c r="AG7" s="40" t="s">
        <v>169</v>
      </c>
      <c r="AH7" s="34"/>
      <c r="AI7" s="35"/>
      <c r="AJ7" s="40"/>
      <c r="AK7" s="34"/>
      <c r="AL7" s="35"/>
      <c r="AM7" s="40" t="s">
        <v>171</v>
      </c>
      <c r="AN7" s="34"/>
      <c r="AO7" s="35"/>
    </row>
    <row r="8" spans="2:41" x14ac:dyDescent="0.25">
      <c r="B8" s="551" t="s">
        <v>172</v>
      </c>
      <c r="C8" s="551"/>
      <c r="D8" s="551"/>
      <c r="E8" s="551"/>
      <c r="F8" s="551"/>
      <c r="G8" s="551"/>
      <c r="H8" s="551"/>
      <c r="I8" s="551"/>
      <c r="J8" s="95"/>
      <c r="K8" s="32"/>
      <c r="L8" s="27" t="s">
        <v>173</v>
      </c>
      <c r="M8" s="27" t="s">
        <v>174</v>
      </c>
      <c r="N8" s="27" t="s">
        <v>175</v>
      </c>
      <c r="O8" s="27" t="s">
        <v>173</v>
      </c>
      <c r="P8" s="27" t="s">
        <v>174</v>
      </c>
      <c r="Q8" s="27" t="s">
        <v>175</v>
      </c>
      <c r="R8" s="27"/>
      <c r="S8" s="27"/>
      <c r="T8" s="27"/>
      <c r="W8" s="551" t="s">
        <v>172</v>
      </c>
      <c r="X8" s="551"/>
      <c r="Y8" s="551"/>
      <c r="Z8" s="551"/>
      <c r="AA8" s="551"/>
      <c r="AB8" s="551"/>
      <c r="AC8" s="551"/>
      <c r="AD8" s="551"/>
      <c r="AE8" s="95"/>
      <c r="AF8" s="32"/>
      <c r="AG8" s="27" t="s">
        <v>173</v>
      </c>
      <c r="AH8" s="27" t="s">
        <v>174</v>
      </c>
      <c r="AI8" s="27" t="s">
        <v>175</v>
      </c>
      <c r="AJ8" s="27" t="s">
        <v>173</v>
      </c>
      <c r="AK8" s="27" t="s">
        <v>174</v>
      </c>
      <c r="AL8" s="27" t="s">
        <v>175</v>
      </c>
      <c r="AM8" s="27"/>
      <c r="AN8" s="27"/>
      <c r="AO8" s="27"/>
    </row>
    <row r="9" spans="2:41" x14ac:dyDescent="0.25">
      <c r="B9" s="41"/>
      <c r="C9" s="41"/>
      <c r="D9" s="41"/>
      <c r="E9" s="41"/>
      <c r="F9" s="551" t="s">
        <v>291</v>
      </c>
      <c r="G9" s="551"/>
      <c r="H9" s="41"/>
      <c r="I9" s="41"/>
      <c r="J9" s="31"/>
      <c r="K9" s="32"/>
      <c r="L9" s="32" t="s">
        <v>176</v>
      </c>
      <c r="M9" s="32" t="s">
        <v>177</v>
      </c>
      <c r="N9" s="32" t="s">
        <v>178</v>
      </c>
      <c r="O9" s="32" t="s">
        <v>176</v>
      </c>
      <c r="P9" s="32" t="s">
        <v>177</v>
      </c>
      <c r="Q9" s="32" t="s">
        <v>178</v>
      </c>
      <c r="R9" s="32"/>
      <c r="S9" s="32"/>
      <c r="T9" s="32"/>
      <c r="W9" s="41"/>
      <c r="X9" s="41"/>
      <c r="Y9" s="41"/>
      <c r="Z9" s="41"/>
      <c r="AA9" s="551" t="s">
        <v>291</v>
      </c>
      <c r="AB9" s="551"/>
      <c r="AC9" s="41"/>
      <c r="AD9" s="41"/>
      <c r="AE9" s="31"/>
      <c r="AF9" s="32"/>
      <c r="AG9" s="32" t="s">
        <v>176</v>
      </c>
      <c r="AH9" s="32" t="s">
        <v>177</v>
      </c>
      <c r="AI9" s="32" t="s">
        <v>178</v>
      </c>
      <c r="AJ9" s="32" t="s">
        <v>176</v>
      </c>
      <c r="AK9" s="32" t="s">
        <v>177</v>
      </c>
      <c r="AL9" s="32" t="s">
        <v>178</v>
      </c>
      <c r="AM9" s="32"/>
      <c r="AN9" s="32"/>
      <c r="AO9" s="32"/>
    </row>
    <row r="10" spans="2:41" ht="24" customHeight="1" x14ac:dyDescent="0.25">
      <c r="B10" s="42" t="s">
        <v>179</v>
      </c>
      <c r="C10" s="540" t="s">
        <v>290</v>
      </c>
      <c r="D10" s="540"/>
      <c r="E10" s="540"/>
      <c r="F10" s="540"/>
      <c r="G10" s="540"/>
      <c r="H10" s="540"/>
      <c r="I10" s="540"/>
      <c r="J10" s="96"/>
      <c r="K10" s="43" t="s">
        <v>180</v>
      </c>
      <c r="L10" s="44">
        <f>'[1]Приложение №5 Коминтерновская'!E9</f>
        <v>5250.0610000000006</v>
      </c>
      <c r="M10" s="43" t="s">
        <v>258</v>
      </c>
      <c r="N10" s="43" t="s">
        <v>259</v>
      </c>
      <c r="O10" s="45">
        <f>'[1]Приложение №5 Коминтерновская'!E11</f>
        <v>614.50800000000004</v>
      </c>
      <c r="P10" s="46" t="s">
        <v>260</v>
      </c>
      <c r="Q10" s="46" t="s">
        <v>261</v>
      </c>
      <c r="R10" s="47">
        <f>'[1]Приложение №5 Коминтерновская'!E99</f>
        <v>8477.9599999999937</v>
      </c>
      <c r="S10" s="47" t="s">
        <v>258</v>
      </c>
      <c r="T10" s="46" t="s">
        <v>259</v>
      </c>
      <c r="W10" s="42" t="s">
        <v>179</v>
      </c>
      <c r="X10" s="540" t="s">
        <v>432</v>
      </c>
      <c r="Y10" s="540"/>
      <c r="Z10" s="540"/>
      <c r="AA10" s="540"/>
      <c r="AB10" s="540"/>
      <c r="AC10" s="540"/>
      <c r="AD10" s="540"/>
      <c r="AE10" s="266"/>
      <c r="AF10" s="43" t="s">
        <v>180</v>
      </c>
      <c r="AG10" s="274">
        <v>7799.0790999999999</v>
      </c>
      <c r="AH10" s="43" t="s">
        <v>258</v>
      </c>
      <c r="AI10" s="43" t="s">
        <v>259</v>
      </c>
      <c r="AJ10" s="45"/>
      <c r="AK10" s="46" t="s">
        <v>260</v>
      </c>
      <c r="AL10" s="46" t="s">
        <v>261</v>
      </c>
      <c r="AM10" s="47"/>
      <c r="AN10" s="47" t="s">
        <v>258</v>
      </c>
      <c r="AO10" s="46" t="s">
        <v>259</v>
      </c>
    </row>
    <row r="11" spans="2:41" ht="17.25" customHeight="1" x14ac:dyDescent="0.25">
      <c r="B11" s="31"/>
      <c r="C11" s="541" t="s">
        <v>263</v>
      </c>
      <c r="D11" s="541"/>
      <c r="E11" s="541"/>
      <c r="F11" s="541"/>
      <c r="G11" s="541"/>
      <c r="H11" s="541"/>
      <c r="I11" s="541"/>
      <c r="J11" s="31"/>
      <c r="K11" s="43" t="s">
        <v>181</v>
      </c>
      <c r="L11" s="44">
        <f>'[1]Приложение №5 Коминтерновская'!F9</f>
        <v>5250.2143125000002</v>
      </c>
      <c r="M11" s="48">
        <f>L11-L10</f>
        <v>0.15331249999962893</v>
      </c>
      <c r="N11" s="49">
        <f>M11*48000</f>
        <v>7358.9999999821885</v>
      </c>
      <c r="O11" s="45">
        <f>'[1]Приложение №5 Коминтерновская'!F11</f>
        <v>614.59550000000002</v>
      </c>
      <c r="P11" s="47">
        <f>O11-O10</f>
        <v>8.7499999999977263E-2</v>
      </c>
      <c r="Q11" s="50">
        <f>P11*36000</f>
        <v>3149.9999999991815</v>
      </c>
      <c r="R11" s="47">
        <f>'[1]Приложение №5 Коминтерновская'!F99</f>
        <v>8477.9999999999945</v>
      </c>
      <c r="S11" s="47">
        <f>R11-R10</f>
        <v>4.0000000000873115E-2</v>
      </c>
      <c r="T11" s="50">
        <f>S11*40</f>
        <v>1.6000000000349246</v>
      </c>
      <c r="W11" s="31"/>
      <c r="X11" s="541" t="s">
        <v>263</v>
      </c>
      <c r="Y11" s="541"/>
      <c r="Z11" s="541"/>
      <c r="AA11" s="541"/>
      <c r="AB11" s="541"/>
      <c r="AC11" s="541"/>
      <c r="AD11" s="541"/>
      <c r="AE11" s="31"/>
      <c r="AF11" s="43" t="s">
        <v>181</v>
      </c>
      <c r="AG11" s="43">
        <v>7799.1382999999996</v>
      </c>
      <c r="AH11" s="48">
        <f>AG11-AG10</f>
        <v>5.9199999999691499E-2</v>
      </c>
      <c r="AI11" s="49">
        <f>AH11*33000</f>
        <v>1953.5999999898195</v>
      </c>
      <c r="AJ11" s="45"/>
      <c r="AK11" s="47"/>
      <c r="AL11" s="50"/>
      <c r="AM11" s="47"/>
      <c r="AN11" s="47"/>
      <c r="AO11" s="50"/>
    </row>
    <row r="12" spans="2:41" x14ac:dyDescent="0.25">
      <c r="B12" s="27"/>
      <c r="C12" s="28" t="s">
        <v>148</v>
      </c>
      <c r="D12" s="29"/>
      <c r="E12" s="30"/>
      <c r="F12" s="28" t="s">
        <v>182</v>
      </c>
      <c r="G12" s="29"/>
      <c r="H12" s="29"/>
      <c r="I12" s="51"/>
      <c r="J12" s="37"/>
      <c r="K12" s="43" t="s">
        <v>183</v>
      </c>
      <c r="L12" s="44">
        <f>'[1]Приложение №5 Коминтерновская'!G9</f>
        <v>5250.3580416666673</v>
      </c>
      <c r="M12" s="48">
        <f t="shared" ref="M12:M34" si="0">L12-L11</f>
        <v>0.14372916666707169</v>
      </c>
      <c r="N12" s="49">
        <f t="shared" ref="N12:N34" si="1">M12*48000</f>
        <v>6899.0000000194414</v>
      </c>
      <c r="O12" s="45">
        <f>'[1]Приложение №5 Коминтерновская'!G11</f>
        <v>614.62180555555562</v>
      </c>
      <c r="P12" s="47">
        <f t="shared" ref="P12:P34" si="2">O12-O11</f>
        <v>2.6305555555609317E-2</v>
      </c>
      <c r="Q12" s="50">
        <f t="shared" ref="Q12:Q34" si="3">P12*36000</f>
        <v>947.0000000019354</v>
      </c>
      <c r="R12" s="47">
        <f>'[1]Приложение №5 Коминтерновская'!G99</f>
        <v>8478.0299999999952</v>
      </c>
      <c r="S12" s="47">
        <f t="shared" ref="S12:S34" si="4">R12-R11</f>
        <v>3.0000000000654836E-2</v>
      </c>
      <c r="T12" s="50">
        <f t="shared" ref="T12:T34" si="5">S12*40</f>
        <v>1.2000000000261934</v>
      </c>
      <c r="W12" s="27"/>
      <c r="X12" s="28" t="s">
        <v>148</v>
      </c>
      <c r="Y12" s="29"/>
      <c r="Z12" s="30"/>
      <c r="AA12" s="28" t="s">
        <v>182</v>
      </c>
      <c r="AB12" s="29"/>
      <c r="AC12" s="29"/>
      <c r="AD12" s="51"/>
      <c r="AE12" s="37"/>
      <c r="AF12" s="43" t="s">
        <v>183</v>
      </c>
      <c r="AG12" s="275">
        <v>7799.1936999999998</v>
      </c>
      <c r="AH12" s="48">
        <f t="shared" ref="AH12:AH34" si="6">AG12-AG11</f>
        <v>5.540000000019063E-2</v>
      </c>
      <c r="AI12" s="49">
        <f t="shared" ref="AI12:AI34" si="7">AH12*33000</f>
        <v>1828.2000000062908</v>
      </c>
      <c r="AJ12" s="45"/>
      <c r="AK12" s="47"/>
      <c r="AL12" s="50"/>
      <c r="AM12" s="47"/>
      <c r="AN12" s="47"/>
      <c r="AO12" s="50"/>
    </row>
    <row r="13" spans="2:41" x14ac:dyDescent="0.25">
      <c r="B13" s="32" t="s">
        <v>150</v>
      </c>
      <c r="C13" s="33" t="s">
        <v>152</v>
      </c>
      <c r="D13" s="34"/>
      <c r="E13" s="35"/>
      <c r="F13" s="33" t="s">
        <v>184</v>
      </c>
      <c r="G13" s="34"/>
      <c r="H13" s="34"/>
      <c r="I13" s="52" t="s">
        <v>185</v>
      </c>
      <c r="J13" s="37"/>
      <c r="K13" s="43" t="s">
        <v>186</v>
      </c>
      <c r="L13" s="44">
        <f>'[1]Приложение №5 Коминтерновская'!H9</f>
        <v>5250.4940625000008</v>
      </c>
      <c r="M13" s="48">
        <f t="shared" si="0"/>
        <v>0.13602083333353221</v>
      </c>
      <c r="N13" s="49">
        <f t="shared" si="1"/>
        <v>6529.0000000095461</v>
      </c>
      <c r="O13" s="45">
        <f>'[1]Приложение №5 Коминтерновская'!H11</f>
        <v>614.70100000000002</v>
      </c>
      <c r="P13" s="47">
        <f t="shared" si="2"/>
        <v>7.919444444439705E-2</v>
      </c>
      <c r="Q13" s="50">
        <f t="shared" si="3"/>
        <v>2850.9999999982938</v>
      </c>
      <c r="R13" s="47">
        <f>'[1]Приложение №5 Коминтерновская'!H99</f>
        <v>8478.0699999999961</v>
      </c>
      <c r="S13" s="47">
        <f t="shared" si="4"/>
        <v>4.0000000000873115E-2</v>
      </c>
      <c r="T13" s="50">
        <f t="shared" si="5"/>
        <v>1.6000000000349246</v>
      </c>
      <c r="W13" s="32" t="s">
        <v>150</v>
      </c>
      <c r="X13" s="33" t="s">
        <v>292</v>
      </c>
      <c r="Y13" s="34"/>
      <c r="Z13" s="35"/>
      <c r="AA13" s="33" t="s">
        <v>184</v>
      </c>
      <c r="AB13" s="34"/>
      <c r="AC13" s="34"/>
      <c r="AD13" s="52" t="s">
        <v>185</v>
      </c>
      <c r="AE13" s="37"/>
      <c r="AF13" s="43" t="s">
        <v>186</v>
      </c>
      <c r="AG13" s="43">
        <v>7799.2455</v>
      </c>
      <c r="AH13" s="48">
        <f t="shared" si="6"/>
        <v>5.1800000000184809E-2</v>
      </c>
      <c r="AI13" s="49">
        <f t="shared" si="7"/>
        <v>1709.4000000060987</v>
      </c>
      <c r="AJ13" s="45"/>
      <c r="AK13" s="47"/>
      <c r="AL13" s="50"/>
      <c r="AM13" s="47"/>
      <c r="AN13" s="47"/>
      <c r="AO13" s="50"/>
    </row>
    <row r="14" spans="2:41" x14ac:dyDescent="0.25">
      <c r="B14" s="32" t="s">
        <v>156</v>
      </c>
      <c r="C14" s="28" t="s">
        <v>157</v>
      </c>
      <c r="D14" s="29"/>
      <c r="E14" s="30"/>
      <c r="F14" s="27"/>
      <c r="G14" s="28"/>
      <c r="H14" s="29"/>
      <c r="I14" s="52" t="s">
        <v>187</v>
      </c>
      <c r="J14" s="37"/>
      <c r="K14" s="43" t="s">
        <v>110</v>
      </c>
      <c r="L14" s="44">
        <f>'[1]Приложение №5 Коминтерновская'!I9</f>
        <v>5250.6280208333337</v>
      </c>
      <c r="M14" s="48">
        <f t="shared" si="0"/>
        <v>0.13395833333288465</v>
      </c>
      <c r="N14" s="49">
        <f t="shared" si="1"/>
        <v>6429.9999999784632</v>
      </c>
      <c r="O14" s="45">
        <f>'[1]Приложение №5 Коминтерновская'!I11</f>
        <v>614.74719444444452</v>
      </c>
      <c r="P14" s="47">
        <f t="shared" si="2"/>
        <v>4.6194444444495275E-2</v>
      </c>
      <c r="Q14" s="50">
        <f t="shared" si="3"/>
        <v>1663.0000000018299</v>
      </c>
      <c r="R14" s="47">
        <f>'[1]Приложение №5 Коминтерновская'!I99</f>
        <v>8478.1199999999953</v>
      </c>
      <c r="S14" s="47">
        <f t="shared" si="4"/>
        <v>4.9999999999272404E-2</v>
      </c>
      <c r="T14" s="50">
        <f t="shared" si="5"/>
        <v>1.9999999999708962</v>
      </c>
      <c r="W14" s="32" t="s">
        <v>156</v>
      </c>
      <c r="X14" s="28" t="s">
        <v>157</v>
      </c>
      <c r="Y14" s="29"/>
      <c r="Z14" s="30"/>
      <c r="AA14" s="27"/>
      <c r="AB14" s="28"/>
      <c r="AC14" s="29"/>
      <c r="AD14" s="52" t="s">
        <v>187</v>
      </c>
      <c r="AE14" s="37"/>
      <c r="AF14" s="43" t="s">
        <v>110</v>
      </c>
      <c r="AG14" s="43">
        <v>7799.2959000000001</v>
      </c>
      <c r="AH14" s="48">
        <f t="shared" si="6"/>
        <v>5.0400000000081491E-2</v>
      </c>
      <c r="AI14" s="49">
        <f t="shared" si="7"/>
        <v>1663.2000000026892</v>
      </c>
      <c r="AJ14" s="45"/>
      <c r="AK14" s="47"/>
      <c r="AL14" s="50"/>
      <c r="AM14" s="47"/>
      <c r="AN14" s="47"/>
      <c r="AO14" s="50"/>
    </row>
    <row r="15" spans="2:41" x14ac:dyDescent="0.25">
      <c r="B15" s="32" t="s">
        <v>159</v>
      </c>
      <c r="C15" s="36" t="s">
        <v>160</v>
      </c>
      <c r="D15" s="37"/>
      <c r="E15" s="38"/>
      <c r="F15" s="32" t="s">
        <v>188</v>
      </c>
      <c r="G15" s="542" t="s">
        <v>189</v>
      </c>
      <c r="H15" s="543"/>
      <c r="I15" s="52" t="s">
        <v>190</v>
      </c>
      <c r="J15" s="37"/>
      <c r="K15" s="43" t="s">
        <v>191</v>
      </c>
      <c r="L15" s="44">
        <f>'[1]Приложение №5 Коминтерновская'!J9</f>
        <v>5250.7586458333335</v>
      </c>
      <c r="M15" s="48">
        <f t="shared" si="0"/>
        <v>0.13062499999978172</v>
      </c>
      <c r="N15" s="49">
        <f t="shared" si="1"/>
        <v>6269.9999999895226</v>
      </c>
      <c r="O15" s="45">
        <f>'[1]Приложение №5 Коминтерновская'!J11</f>
        <v>614.80200000000002</v>
      </c>
      <c r="P15" s="47">
        <f t="shared" si="2"/>
        <v>5.4805555555503815E-2</v>
      </c>
      <c r="Q15" s="50">
        <f t="shared" si="3"/>
        <v>1972.9999999981374</v>
      </c>
      <c r="R15" s="47">
        <f>'[1]Приложение №5 Коминтерновская'!J99</f>
        <v>8478.1599999999962</v>
      </c>
      <c r="S15" s="47">
        <f t="shared" si="4"/>
        <v>4.0000000000873115E-2</v>
      </c>
      <c r="T15" s="50">
        <f t="shared" si="5"/>
        <v>1.6000000000349246</v>
      </c>
      <c r="W15" s="32" t="s">
        <v>159</v>
      </c>
      <c r="X15" s="36" t="s">
        <v>160</v>
      </c>
      <c r="Y15" s="37"/>
      <c r="Z15" s="38"/>
      <c r="AA15" s="32" t="s">
        <v>188</v>
      </c>
      <c r="AB15" s="542" t="s">
        <v>189</v>
      </c>
      <c r="AC15" s="543"/>
      <c r="AD15" s="52" t="s">
        <v>190</v>
      </c>
      <c r="AE15" s="37"/>
      <c r="AF15" s="43" t="s">
        <v>191</v>
      </c>
      <c r="AG15" s="43">
        <v>7799.3469999999998</v>
      </c>
      <c r="AH15" s="48">
        <f t="shared" si="6"/>
        <v>5.1099999999678403E-2</v>
      </c>
      <c r="AI15" s="49">
        <f t="shared" si="7"/>
        <v>1686.2999999893873</v>
      </c>
      <c r="AJ15" s="45"/>
      <c r="AK15" s="47"/>
      <c r="AL15" s="50"/>
      <c r="AM15" s="47"/>
      <c r="AN15" s="47"/>
      <c r="AO15" s="50"/>
    </row>
    <row r="16" spans="2:41" x14ac:dyDescent="0.25">
      <c r="B16" s="32" t="s">
        <v>162</v>
      </c>
      <c r="C16" s="53" t="s">
        <v>192</v>
      </c>
      <c r="D16" s="34"/>
      <c r="E16" s="35"/>
      <c r="F16" s="32" t="s">
        <v>193</v>
      </c>
      <c r="G16" s="544" t="s">
        <v>194</v>
      </c>
      <c r="H16" s="545"/>
      <c r="I16" s="52" t="s">
        <v>195</v>
      </c>
      <c r="J16" s="37"/>
      <c r="K16" s="43" t="s">
        <v>196</v>
      </c>
      <c r="L16" s="44">
        <f>'[1]Приложение №5 Коминтерновская'!K9</f>
        <v>5250.8898958333339</v>
      </c>
      <c r="M16" s="48">
        <f t="shared" si="0"/>
        <v>0.1312500000003638</v>
      </c>
      <c r="N16" s="49">
        <f t="shared" si="1"/>
        <v>6300.0000000174623</v>
      </c>
      <c r="O16" s="45">
        <f>'[1]Приложение №5 Коминтерновская'!K11</f>
        <v>614.87188888888886</v>
      </c>
      <c r="P16" s="47">
        <f t="shared" si="2"/>
        <v>6.9888888888840484E-2</v>
      </c>
      <c r="Q16" s="50">
        <f t="shared" si="3"/>
        <v>2515.9999999982574</v>
      </c>
      <c r="R16" s="47">
        <f>'[1]Приложение №5 Коминтерновская'!K99</f>
        <v>8478.1999999999971</v>
      </c>
      <c r="S16" s="47">
        <f t="shared" si="4"/>
        <v>4.0000000000873115E-2</v>
      </c>
      <c r="T16" s="50">
        <f t="shared" si="5"/>
        <v>1.6000000000349246</v>
      </c>
      <c r="W16" s="32" t="s">
        <v>162</v>
      </c>
      <c r="X16" s="53" t="s">
        <v>428</v>
      </c>
      <c r="Y16" s="34"/>
      <c r="Z16" s="35"/>
      <c r="AA16" s="32" t="s">
        <v>193</v>
      </c>
      <c r="AB16" s="544" t="s">
        <v>194</v>
      </c>
      <c r="AC16" s="545"/>
      <c r="AD16" s="52" t="s">
        <v>195</v>
      </c>
      <c r="AE16" s="37"/>
      <c r="AF16" s="43" t="s">
        <v>196</v>
      </c>
      <c r="AG16" s="43">
        <v>7799.4002</v>
      </c>
      <c r="AH16" s="48">
        <f t="shared" si="6"/>
        <v>5.3200000000288128E-2</v>
      </c>
      <c r="AI16" s="49">
        <f t="shared" si="7"/>
        <v>1755.6000000095082</v>
      </c>
      <c r="AJ16" s="45"/>
      <c r="AK16" s="47"/>
      <c r="AL16" s="50"/>
      <c r="AM16" s="47"/>
      <c r="AN16" s="47"/>
      <c r="AO16" s="50"/>
    </row>
    <row r="17" spans="2:41" x14ac:dyDescent="0.25">
      <c r="B17" s="32"/>
      <c r="C17" s="28" t="s">
        <v>167</v>
      </c>
      <c r="D17" s="29"/>
      <c r="E17" s="30"/>
      <c r="F17" s="32"/>
      <c r="G17" s="27"/>
      <c r="H17" s="28"/>
      <c r="I17" s="52" t="s">
        <v>197</v>
      </c>
      <c r="J17" s="37"/>
      <c r="K17" s="43" t="s">
        <v>198</v>
      </c>
      <c r="L17" s="44">
        <f>'[1]Приложение №5 Коминтерновская'!L9</f>
        <v>5251.0332291666673</v>
      </c>
      <c r="M17" s="48">
        <f t="shared" si="0"/>
        <v>0.14333333333343035</v>
      </c>
      <c r="N17" s="49">
        <f t="shared" si="1"/>
        <v>6880.0000000046566</v>
      </c>
      <c r="O17" s="45">
        <f>'[1]Приложение №5 Коминтерновская'!L11</f>
        <v>614.89300000000003</v>
      </c>
      <c r="P17" s="47">
        <f t="shared" si="2"/>
        <v>2.1111111111167702E-2</v>
      </c>
      <c r="Q17" s="50">
        <f t="shared" si="3"/>
        <v>760.00000000203727</v>
      </c>
      <c r="R17" s="47">
        <f>'[1]Приложение №5 Коминтерновская'!L99</f>
        <v>8478.2299999999977</v>
      </c>
      <c r="S17" s="47">
        <f t="shared" si="4"/>
        <v>3.0000000000654836E-2</v>
      </c>
      <c r="T17" s="50">
        <f t="shared" si="5"/>
        <v>1.2000000000261934</v>
      </c>
      <c r="W17" s="32"/>
      <c r="X17" s="28" t="s">
        <v>167</v>
      </c>
      <c r="Y17" s="29"/>
      <c r="Z17" s="30"/>
      <c r="AA17" s="32"/>
      <c r="AB17" s="27"/>
      <c r="AC17" s="28"/>
      <c r="AD17" s="52" t="s">
        <v>197</v>
      </c>
      <c r="AE17" s="37"/>
      <c r="AF17" s="43" t="s">
        <v>198</v>
      </c>
      <c r="AG17" s="276">
        <v>7799.4605000000001</v>
      </c>
      <c r="AH17" s="48">
        <f t="shared" si="6"/>
        <v>6.0300000000097498E-2</v>
      </c>
      <c r="AI17" s="49">
        <f t="shared" si="7"/>
        <v>1989.9000000032174</v>
      </c>
      <c r="AJ17" s="45"/>
      <c r="AK17" s="47"/>
      <c r="AL17" s="50"/>
      <c r="AM17" s="47"/>
      <c r="AN17" s="47"/>
      <c r="AO17" s="50"/>
    </row>
    <row r="18" spans="2:41" x14ac:dyDescent="0.25">
      <c r="B18" s="32"/>
      <c r="C18" s="40" t="s">
        <v>199</v>
      </c>
      <c r="D18" s="34"/>
      <c r="E18" s="35"/>
      <c r="F18" s="32" t="s">
        <v>200</v>
      </c>
      <c r="G18" s="54" t="s">
        <v>201</v>
      </c>
      <c r="H18" s="93" t="s">
        <v>202</v>
      </c>
      <c r="I18" s="52"/>
      <c r="J18" s="37"/>
      <c r="K18" s="43" t="s">
        <v>203</v>
      </c>
      <c r="L18" s="44">
        <f>'[1]Приложение №5 Коминтерновская'!M9</f>
        <v>5251.2040000000006</v>
      </c>
      <c r="M18" s="48">
        <f t="shared" si="0"/>
        <v>0.17077083333333576</v>
      </c>
      <c r="N18" s="49">
        <f t="shared" si="1"/>
        <v>8197.0000000001164</v>
      </c>
      <c r="O18" s="45">
        <f>'[1]Приложение №5 Коминтерновская'!M11</f>
        <v>614.97438888888894</v>
      </c>
      <c r="P18" s="47">
        <f t="shared" si="2"/>
        <v>8.1388888888909605E-2</v>
      </c>
      <c r="Q18" s="50">
        <f t="shared" si="3"/>
        <v>2930.0000000007458</v>
      </c>
      <c r="R18" s="47">
        <f>'[1]Приложение №5 Коминтерновская'!M99</f>
        <v>8478.2699999999986</v>
      </c>
      <c r="S18" s="47">
        <f t="shared" si="4"/>
        <v>4.0000000000873115E-2</v>
      </c>
      <c r="T18" s="50">
        <f t="shared" si="5"/>
        <v>1.6000000000349246</v>
      </c>
      <c r="W18" s="32"/>
      <c r="X18" s="40" t="s">
        <v>199</v>
      </c>
      <c r="Y18" s="34"/>
      <c r="Z18" s="35"/>
      <c r="AA18" s="32" t="s">
        <v>200</v>
      </c>
      <c r="AB18" s="54" t="s">
        <v>201</v>
      </c>
      <c r="AC18" s="264" t="s">
        <v>202</v>
      </c>
      <c r="AD18" s="52"/>
      <c r="AE18" s="37"/>
      <c r="AF18" s="43" t="s">
        <v>203</v>
      </c>
      <c r="AG18" s="43">
        <v>7799.5286000000006</v>
      </c>
      <c r="AH18" s="48">
        <f t="shared" si="6"/>
        <v>6.8100000000413274E-2</v>
      </c>
      <c r="AI18" s="49">
        <f t="shared" si="7"/>
        <v>2247.3000000136381</v>
      </c>
      <c r="AJ18" s="45"/>
      <c r="AK18" s="47"/>
      <c r="AL18" s="50"/>
      <c r="AM18" s="47"/>
      <c r="AN18" s="47"/>
      <c r="AO18" s="50"/>
    </row>
    <row r="19" spans="2:41" x14ac:dyDescent="0.25">
      <c r="B19" s="32"/>
      <c r="C19" s="27" t="s">
        <v>173</v>
      </c>
      <c r="D19" s="27" t="s">
        <v>174</v>
      </c>
      <c r="E19" s="27" t="s">
        <v>175</v>
      </c>
      <c r="F19" s="32" t="s">
        <v>204</v>
      </c>
      <c r="G19" s="55" t="s">
        <v>205</v>
      </c>
      <c r="H19" s="33" t="s">
        <v>206</v>
      </c>
      <c r="I19" s="56"/>
      <c r="J19" s="37"/>
      <c r="K19" s="43" t="s">
        <v>113</v>
      </c>
      <c r="L19" s="44">
        <f>'[1]Приложение №5 Коминтерновская'!N9</f>
        <v>5251.3995208333336</v>
      </c>
      <c r="M19" s="48">
        <f t="shared" si="0"/>
        <v>0.19552083333292103</v>
      </c>
      <c r="N19" s="49">
        <f t="shared" si="1"/>
        <v>9384.9999999802094</v>
      </c>
      <c r="O19" s="45">
        <f>'[1]Приложение №5 Коминтерновская'!N11</f>
        <v>615.005</v>
      </c>
      <c r="P19" s="47">
        <f t="shared" si="2"/>
        <v>3.0611111111056744E-2</v>
      </c>
      <c r="Q19" s="50">
        <f t="shared" si="3"/>
        <v>1101.9999999980428</v>
      </c>
      <c r="R19" s="47">
        <f>'[1]Приложение №5 Коминтерновская'!N99</f>
        <v>8478.31</v>
      </c>
      <c r="S19" s="47">
        <f t="shared" si="4"/>
        <v>4.0000000000873115E-2</v>
      </c>
      <c r="T19" s="50">
        <f t="shared" si="5"/>
        <v>1.6000000000349246</v>
      </c>
      <c r="W19" s="32"/>
      <c r="X19" s="27" t="s">
        <v>173</v>
      </c>
      <c r="Y19" s="27" t="s">
        <v>174</v>
      </c>
      <c r="Z19" s="27" t="s">
        <v>175</v>
      </c>
      <c r="AA19" s="32" t="s">
        <v>204</v>
      </c>
      <c r="AB19" s="55" t="s">
        <v>205</v>
      </c>
      <c r="AC19" s="33" t="s">
        <v>206</v>
      </c>
      <c r="AD19" s="56"/>
      <c r="AE19" s="37"/>
      <c r="AF19" s="43" t="s">
        <v>113</v>
      </c>
      <c r="AG19" s="43">
        <v>7799.6025000000009</v>
      </c>
      <c r="AH19" s="48">
        <f t="shared" si="6"/>
        <v>7.3900000000321597E-2</v>
      </c>
      <c r="AI19" s="49">
        <f t="shared" si="7"/>
        <v>2438.7000000106127</v>
      </c>
      <c r="AJ19" s="45"/>
      <c r="AK19" s="47"/>
      <c r="AL19" s="50"/>
      <c r="AM19" s="47"/>
      <c r="AN19" s="47"/>
      <c r="AO19" s="50"/>
    </row>
    <row r="20" spans="2:41" x14ac:dyDescent="0.25">
      <c r="B20" s="32"/>
      <c r="C20" s="32" t="s">
        <v>176</v>
      </c>
      <c r="D20" s="32" t="s">
        <v>177</v>
      </c>
      <c r="E20" s="32" t="s">
        <v>178</v>
      </c>
      <c r="F20" s="32"/>
      <c r="G20" s="27"/>
      <c r="H20" s="28"/>
      <c r="I20" s="56"/>
      <c r="J20" s="37"/>
      <c r="K20" s="43" t="s">
        <v>111</v>
      </c>
      <c r="L20" s="44">
        <f>'[1]Приложение №5 Коминтерновская'!O9</f>
        <v>5251.6109166666665</v>
      </c>
      <c r="M20" s="48">
        <f t="shared" si="0"/>
        <v>0.21139583333297196</v>
      </c>
      <c r="N20" s="49">
        <f t="shared" si="1"/>
        <v>10146.999999982654</v>
      </c>
      <c r="O20" s="45">
        <f>'[1]Приложение №5 Коминтерновская'!O11</f>
        <v>615.005</v>
      </c>
      <c r="P20" s="47">
        <f t="shared" si="2"/>
        <v>0</v>
      </c>
      <c r="Q20" s="50">
        <f t="shared" si="3"/>
        <v>0</v>
      </c>
      <c r="R20" s="47">
        <f>'[1]Приложение №5 Коминтерновская'!O99</f>
        <v>8478.35</v>
      </c>
      <c r="S20" s="47">
        <f t="shared" si="4"/>
        <v>4.0000000000873115E-2</v>
      </c>
      <c r="T20" s="50">
        <f t="shared" si="5"/>
        <v>1.6000000000349246</v>
      </c>
      <c r="W20" s="32"/>
      <c r="X20" s="32" t="s">
        <v>176</v>
      </c>
      <c r="Y20" s="32" t="s">
        <v>177</v>
      </c>
      <c r="Z20" s="32" t="s">
        <v>178</v>
      </c>
      <c r="AA20" s="32"/>
      <c r="AB20" s="27"/>
      <c r="AC20" s="28"/>
      <c r="AD20" s="56"/>
      <c r="AE20" s="37"/>
      <c r="AF20" s="43" t="s">
        <v>111</v>
      </c>
      <c r="AG20" s="43">
        <v>7799.6873000000005</v>
      </c>
      <c r="AH20" s="48">
        <f t="shared" si="6"/>
        <v>8.4799999999631837E-2</v>
      </c>
      <c r="AI20" s="49">
        <f t="shared" si="7"/>
        <v>2798.3999999878506</v>
      </c>
      <c r="AJ20" s="45"/>
      <c r="AK20" s="47"/>
      <c r="AL20" s="50"/>
      <c r="AM20" s="47"/>
      <c r="AN20" s="47"/>
      <c r="AO20" s="50"/>
    </row>
    <row r="21" spans="2:41" x14ac:dyDescent="0.25">
      <c r="B21" s="46" t="s">
        <v>180</v>
      </c>
      <c r="C21" s="57">
        <f>'[1]Приложение №5 Коминтерновская'!E7</f>
        <v>2948.6770000000001</v>
      </c>
      <c r="D21" s="46" t="s">
        <v>259</v>
      </c>
      <c r="E21" s="27" t="s">
        <v>258</v>
      </c>
      <c r="F21" s="28" t="s">
        <v>261</v>
      </c>
      <c r="G21" s="43"/>
      <c r="H21" s="58"/>
      <c r="I21" s="43"/>
      <c r="J21" s="37"/>
      <c r="K21" s="43" t="s">
        <v>207</v>
      </c>
      <c r="L21" s="44">
        <f>'[1]Приложение №5 Коминтерновская'!P9</f>
        <v>5251.8358958333329</v>
      </c>
      <c r="M21" s="48">
        <f t="shared" si="0"/>
        <v>0.2249791666663441</v>
      </c>
      <c r="N21" s="49">
        <f t="shared" si="1"/>
        <v>10798.999999984517</v>
      </c>
      <c r="O21" s="45">
        <f>'[1]Приложение №5 Коминтерновская'!P11</f>
        <v>615.005</v>
      </c>
      <c r="P21" s="47">
        <f t="shared" si="2"/>
        <v>0</v>
      </c>
      <c r="Q21" s="50">
        <f t="shared" si="3"/>
        <v>0</v>
      </c>
      <c r="R21" s="47">
        <f>'[1]Приложение №5 Коминтерновская'!P99</f>
        <v>8478.39</v>
      </c>
      <c r="S21" s="47">
        <f t="shared" si="4"/>
        <v>3.9999999999054126E-2</v>
      </c>
      <c r="T21" s="50">
        <f t="shared" si="5"/>
        <v>1.599999999962165</v>
      </c>
      <c r="W21" s="277" t="s">
        <v>180</v>
      </c>
      <c r="X21" s="274">
        <v>6621.7489999999998</v>
      </c>
      <c r="Y21" s="45" t="s">
        <v>259</v>
      </c>
      <c r="Z21" s="27" t="s">
        <v>258</v>
      </c>
      <c r="AA21" s="28" t="s">
        <v>261</v>
      </c>
      <c r="AB21" s="43"/>
      <c r="AC21" s="58"/>
      <c r="AD21" s="43"/>
      <c r="AE21" s="37"/>
      <c r="AF21" s="43" t="s">
        <v>207</v>
      </c>
      <c r="AG21" s="43">
        <v>7799.7865000000002</v>
      </c>
      <c r="AH21" s="48">
        <f t="shared" si="6"/>
        <v>9.919999999965512E-2</v>
      </c>
      <c r="AI21" s="49">
        <f t="shared" si="7"/>
        <v>3273.5999999886189</v>
      </c>
      <c r="AJ21" s="45"/>
      <c r="AK21" s="47"/>
      <c r="AL21" s="50"/>
      <c r="AM21" s="47"/>
      <c r="AN21" s="47"/>
      <c r="AO21" s="50"/>
    </row>
    <row r="22" spans="2:41" x14ac:dyDescent="0.25">
      <c r="B22" s="46" t="s">
        <v>181</v>
      </c>
      <c r="C22" s="57">
        <f>'[1]Приложение №5 Коминтерновская'!F7</f>
        <v>2948.7392083333334</v>
      </c>
      <c r="D22" s="59">
        <f>(C22-C21)</f>
        <v>6.2208333333273913E-2</v>
      </c>
      <c r="E22" s="60">
        <f>D22*48000</f>
        <v>2985.9999999971478</v>
      </c>
      <c r="F22" s="99">
        <v>15204.812529999999</v>
      </c>
      <c r="G22" s="24">
        <f>F22-I22</f>
        <v>570.1804698750002</v>
      </c>
      <c r="H22" s="23">
        <v>24</v>
      </c>
      <c r="I22" s="23">
        <f>F22*0.9625</f>
        <v>14634.632060124999</v>
      </c>
      <c r="J22" s="61"/>
      <c r="K22" s="43" t="s">
        <v>208</v>
      </c>
      <c r="L22" s="44">
        <f>'[1]Приложение №5 Коминтерновская'!Q9</f>
        <v>5252.0581458333327</v>
      </c>
      <c r="M22" s="48">
        <f t="shared" si="0"/>
        <v>0.22224999999980355</v>
      </c>
      <c r="N22" s="49">
        <f t="shared" si="1"/>
        <v>10667.99999999057</v>
      </c>
      <c r="O22" s="45">
        <f>'[1]Приложение №5 Коминтерновская'!Q11</f>
        <v>615.005</v>
      </c>
      <c r="P22" s="47">
        <f t="shared" si="2"/>
        <v>0</v>
      </c>
      <c r="Q22" s="50">
        <f t="shared" si="3"/>
        <v>0</v>
      </c>
      <c r="R22" s="47">
        <f>'[1]Приложение №5 Коминтерновская'!Q99</f>
        <v>8478.43</v>
      </c>
      <c r="S22" s="47">
        <f t="shared" si="4"/>
        <v>4.0000000000873115E-2</v>
      </c>
      <c r="T22" s="50">
        <f t="shared" si="5"/>
        <v>1.6000000000349246</v>
      </c>
      <c r="W22" s="277" t="s">
        <v>181</v>
      </c>
      <c r="X22" s="43">
        <v>6621.7964000000002</v>
      </c>
      <c r="Y22" s="278">
        <f>(X22-X21)</f>
        <v>4.7400000000379805E-2</v>
      </c>
      <c r="Z22" s="60">
        <f>Y22*33000</f>
        <v>1564.2000000125336</v>
      </c>
      <c r="AA22" s="99">
        <f>AI11+Z22</f>
        <v>3517.800000002353</v>
      </c>
      <c r="AB22" s="279">
        <v>134.12000000000035</v>
      </c>
      <c r="AC22" s="279">
        <v>-7.2000000000000401</v>
      </c>
      <c r="AD22" s="23">
        <f>AA22-AB22</f>
        <v>3383.6800000023527</v>
      </c>
      <c r="AE22" s="61"/>
      <c r="AF22" s="43" t="s">
        <v>208</v>
      </c>
      <c r="AG22" s="43">
        <v>7799.8906999999999</v>
      </c>
      <c r="AH22" s="48">
        <f t="shared" si="6"/>
        <v>0.10419999999976426</v>
      </c>
      <c r="AI22" s="49">
        <f t="shared" si="7"/>
        <v>3438.5999999922205</v>
      </c>
      <c r="AJ22" s="45"/>
      <c r="AK22" s="47"/>
      <c r="AL22" s="50"/>
      <c r="AM22" s="47"/>
      <c r="AN22" s="47"/>
      <c r="AO22" s="50"/>
    </row>
    <row r="23" spans="2:41" x14ac:dyDescent="0.25">
      <c r="B23" s="46" t="s">
        <v>183</v>
      </c>
      <c r="C23" s="57">
        <f>'[1]Приложение №5 Коминтерновская'!G7</f>
        <v>2948.7972083333334</v>
      </c>
      <c r="D23" s="59">
        <f t="shared" ref="D23:D45" si="8">(C23-C22)</f>
        <v>5.7999999999992724E-2</v>
      </c>
      <c r="E23" s="60">
        <f t="shared" ref="E23:E45" si="9">D23*48000</f>
        <v>2783.9999999996508</v>
      </c>
      <c r="F23" s="99">
        <v>14043.0195</v>
      </c>
      <c r="G23" s="24">
        <f t="shared" ref="G23:G45" si="10">F23-I23</f>
        <v>526.61323124999944</v>
      </c>
      <c r="H23" s="23">
        <v>11</v>
      </c>
      <c r="I23" s="23">
        <f t="shared" ref="I23:I45" si="11">F23*0.9625</f>
        <v>13516.406268750001</v>
      </c>
      <c r="J23" s="61"/>
      <c r="K23" s="43" t="s">
        <v>209</v>
      </c>
      <c r="L23" s="44">
        <f>'[1]Приложение №5 Коминтерновская'!R9</f>
        <v>5252.2846666666665</v>
      </c>
      <c r="M23" s="48">
        <f t="shared" si="0"/>
        <v>0.22652083333377959</v>
      </c>
      <c r="N23" s="49">
        <f t="shared" si="1"/>
        <v>10873.00000002142</v>
      </c>
      <c r="O23" s="45">
        <f>'[1]Приложение №5 Коминтерновская'!R11</f>
        <v>615.005</v>
      </c>
      <c r="P23" s="47">
        <f t="shared" si="2"/>
        <v>0</v>
      </c>
      <c r="Q23" s="50">
        <f t="shared" si="3"/>
        <v>0</v>
      </c>
      <c r="R23" s="47">
        <f>'[1]Приложение №5 Коминтерновская'!R99</f>
        <v>8478.48</v>
      </c>
      <c r="S23" s="47">
        <f t="shared" si="4"/>
        <v>4.9999999999272404E-2</v>
      </c>
      <c r="T23" s="50">
        <f t="shared" si="5"/>
        <v>1.9999999999708962</v>
      </c>
      <c r="W23" s="277" t="s">
        <v>183</v>
      </c>
      <c r="X23" s="275">
        <v>6621.8404</v>
      </c>
      <c r="Y23" s="278">
        <f t="shared" ref="Y23:Y45" si="12">(X23-X22)</f>
        <v>4.3999999999869033E-2</v>
      </c>
      <c r="Z23" s="60">
        <f t="shared" ref="Z23:Z45" si="13">Y23*33000</f>
        <v>1451.9999999956781</v>
      </c>
      <c r="AA23" s="99">
        <f t="shared" ref="AA23:AA45" si="14">AI12+Z23</f>
        <v>3280.2000000019689</v>
      </c>
      <c r="AB23" s="279">
        <v>180.12000000000018</v>
      </c>
      <c r="AC23" s="279">
        <v>8.100000000000108</v>
      </c>
      <c r="AD23" s="23">
        <f t="shared" ref="AD23:AD45" si="15">AA23-AB23</f>
        <v>3100.0800000019685</v>
      </c>
      <c r="AE23" s="61"/>
      <c r="AF23" s="43" t="s">
        <v>209</v>
      </c>
      <c r="AG23" s="43">
        <v>7799.9925000000003</v>
      </c>
      <c r="AH23" s="48">
        <f t="shared" si="6"/>
        <v>0.10180000000036671</v>
      </c>
      <c r="AI23" s="49">
        <f t="shared" si="7"/>
        <v>3359.4000000121014</v>
      </c>
      <c r="AJ23" s="45"/>
      <c r="AK23" s="47"/>
      <c r="AL23" s="50"/>
      <c r="AM23" s="47"/>
      <c r="AN23" s="47"/>
      <c r="AO23" s="50"/>
    </row>
    <row r="24" spans="2:41" x14ac:dyDescent="0.25">
      <c r="B24" s="46" t="s">
        <v>186</v>
      </c>
      <c r="C24" s="57">
        <f>'[1]Приложение №5 Коминтерновская'!H7</f>
        <v>2948.8516041666667</v>
      </c>
      <c r="D24" s="59">
        <f t="shared" si="8"/>
        <v>5.4395833333273913E-2</v>
      </c>
      <c r="E24" s="60">
        <f t="shared" si="9"/>
        <v>2610.9999999971478</v>
      </c>
      <c r="F24" s="99">
        <v>13585.914029999998</v>
      </c>
      <c r="G24" s="24">
        <f t="shared" si="10"/>
        <v>509.47177612499945</v>
      </c>
      <c r="H24" s="23">
        <f>G24/17</f>
        <v>29.968928007352908</v>
      </c>
      <c r="I24" s="23">
        <f t="shared" si="11"/>
        <v>13076.442253874999</v>
      </c>
      <c r="J24" s="61"/>
      <c r="K24" s="43" t="s">
        <v>210</v>
      </c>
      <c r="L24" s="44">
        <f>'[1]Приложение №5 Коминтерновская'!S9</f>
        <v>5252.5068124999998</v>
      </c>
      <c r="M24" s="48">
        <f t="shared" si="0"/>
        <v>0.22214583333334303</v>
      </c>
      <c r="N24" s="49">
        <f t="shared" si="1"/>
        <v>10663.000000000466</v>
      </c>
      <c r="O24" s="45">
        <f>'[1]Приложение №5 Коминтерновская'!S11</f>
        <v>615.005</v>
      </c>
      <c r="P24" s="47">
        <f t="shared" si="2"/>
        <v>0</v>
      </c>
      <c r="Q24" s="50">
        <f t="shared" si="3"/>
        <v>0</v>
      </c>
      <c r="R24" s="47">
        <f>'[1]Приложение №5 Коминтерновская'!S99</f>
        <v>8478.51</v>
      </c>
      <c r="S24" s="47">
        <f t="shared" si="4"/>
        <v>3.0000000000654836E-2</v>
      </c>
      <c r="T24" s="50">
        <f t="shared" si="5"/>
        <v>1.2000000000261934</v>
      </c>
      <c r="W24" s="277" t="s">
        <v>186</v>
      </c>
      <c r="X24" s="43">
        <v>6621.8825999999999</v>
      </c>
      <c r="Y24" s="278">
        <f t="shared" si="12"/>
        <v>4.2199999999866122E-2</v>
      </c>
      <c r="Z24" s="60">
        <f t="shared" si="13"/>
        <v>1392.599999995582</v>
      </c>
      <c r="AA24" s="99">
        <f t="shared" si="14"/>
        <v>3102.0000000016807</v>
      </c>
      <c r="AB24" s="279">
        <v>169.76000000000025</v>
      </c>
      <c r="AC24" s="279">
        <v>-19.499999999999961</v>
      </c>
      <c r="AD24" s="23">
        <f t="shared" si="15"/>
        <v>2932.2400000016805</v>
      </c>
      <c r="AE24" s="61"/>
      <c r="AF24" s="43" t="s">
        <v>210</v>
      </c>
      <c r="AG24" s="43">
        <v>7800.0965000000006</v>
      </c>
      <c r="AH24" s="48">
        <f t="shared" si="6"/>
        <v>0.10400000000026921</v>
      </c>
      <c r="AI24" s="49">
        <f t="shared" si="7"/>
        <v>3432.0000000088839</v>
      </c>
      <c r="AJ24" s="45"/>
      <c r="AK24" s="47"/>
      <c r="AL24" s="50"/>
      <c r="AM24" s="47"/>
      <c r="AN24" s="47"/>
      <c r="AO24" s="50"/>
    </row>
    <row r="25" spans="2:41" x14ac:dyDescent="0.25">
      <c r="B25" s="46" t="s">
        <v>110</v>
      </c>
      <c r="C25" s="57">
        <f>'[1]Приложение №5 Коминтерновская'!I7</f>
        <v>2948.9038541666669</v>
      </c>
      <c r="D25" s="59">
        <f t="shared" si="8"/>
        <v>5.2250000000185537E-2</v>
      </c>
      <c r="E25" s="60">
        <f t="shared" si="9"/>
        <v>2508.0000000089058</v>
      </c>
      <c r="F25" s="99">
        <v>14556.040999999999</v>
      </c>
      <c r="G25" s="24">
        <f t="shared" si="10"/>
        <v>545.85153749999881</v>
      </c>
      <c r="H25" s="23">
        <v>22</v>
      </c>
      <c r="I25" s="23">
        <f t="shared" si="11"/>
        <v>14010.1894625</v>
      </c>
      <c r="J25" s="61"/>
      <c r="K25" s="43" t="s">
        <v>211</v>
      </c>
      <c r="L25" s="44">
        <f>'[1]Приложение №5 Коминтерновская'!T9</f>
        <v>5252.7278541666665</v>
      </c>
      <c r="M25" s="48">
        <f t="shared" si="0"/>
        <v>0.22104166666667879</v>
      </c>
      <c r="N25" s="49">
        <f t="shared" si="1"/>
        <v>10610.000000000582</v>
      </c>
      <c r="O25" s="45">
        <f>'[1]Приложение №5 Коминтерновская'!T11</f>
        <v>615.005</v>
      </c>
      <c r="P25" s="47">
        <f t="shared" si="2"/>
        <v>0</v>
      </c>
      <c r="Q25" s="50">
        <f t="shared" si="3"/>
        <v>0</v>
      </c>
      <c r="R25" s="47">
        <f>'[1]Приложение №5 Коминтерновская'!T99</f>
        <v>8478.56</v>
      </c>
      <c r="S25" s="47">
        <f t="shared" si="4"/>
        <v>4.9999999999272404E-2</v>
      </c>
      <c r="T25" s="50">
        <f t="shared" si="5"/>
        <v>1.9999999999708962</v>
      </c>
      <c r="W25" s="277" t="s">
        <v>110</v>
      </c>
      <c r="X25" s="43">
        <v>6621.9237000000003</v>
      </c>
      <c r="Y25" s="278">
        <f t="shared" si="12"/>
        <v>4.1100000000369619E-2</v>
      </c>
      <c r="Z25" s="60">
        <f t="shared" si="13"/>
        <v>1356.3000000121974</v>
      </c>
      <c r="AA25" s="99">
        <f t="shared" si="14"/>
        <v>3019.5000000148866</v>
      </c>
      <c r="AB25" s="279">
        <v>188.38</v>
      </c>
      <c r="AC25" s="279">
        <v>-17.699999999999992</v>
      </c>
      <c r="AD25" s="23">
        <f t="shared" si="15"/>
        <v>2831.1200000148865</v>
      </c>
      <c r="AE25" s="61"/>
      <c r="AF25" s="43" t="s">
        <v>211</v>
      </c>
      <c r="AG25" s="43">
        <v>7800.1994000000004</v>
      </c>
      <c r="AH25" s="48">
        <f t="shared" si="6"/>
        <v>0.10289999999986321</v>
      </c>
      <c r="AI25" s="49">
        <f t="shared" si="7"/>
        <v>3395.699999995486</v>
      </c>
      <c r="AJ25" s="45"/>
      <c r="AK25" s="47"/>
      <c r="AL25" s="50"/>
      <c r="AM25" s="47"/>
      <c r="AN25" s="47"/>
      <c r="AO25" s="50"/>
    </row>
    <row r="26" spans="2:41" x14ac:dyDescent="0.25">
      <c r="B26" s="46" t="s">
        <v>191</v>
      </c>
      <c r="C26" s="57">
        <f>'[1]Приложение №5 Коминтерновская'!J7</f>
        <v>2948.9541041666666</v>
      </c>
      <c r="D26" s="59">
        <f t="shared" si="8"/>
        <v>5.0249999999778083E-2</v>
      </c>
      <c r="E26" s="60">
        <f t="shared" si="9"/>
        <v>2411.999999989348</v>
      </c>
      <c r="F26" s="99">
        <v>12313.177029999999</v>
      </c>
      <c r="G26" s="24">
        <f t="shared" si="10"/>
        <v>461.74413862499932</v>
      </c>
      <c r="H26" s="23">
        <v>17</v>
      </c>
      <c r="I26" s="23">
        <f t="shared" si="11"/>
        <v>11851.432891375</v>
      </c>
      <c r="J26" s="61"/>
      <c r="K26" s="43" t="s">
        <v>212</v>
      </c>
      <c r="L26" s="44">
        <f>'[1]Приложение №5 Коминтерновская'!U9</f>
        <v>5252.9460416666661</v>
      </c>
      <c r="M26" s="48">
        <f t="shared" si="0"/>
        <v>0.21818749999965803</v>
      </c>
      <c r="N26" s="49">
        <f t="shared" si="1"/>
        <v>10472.999999983585</v>
      </c>
      <c r="O26" s="45">
        <f>'[1]Приложение №5 Коминтерновская'!U11</f>
        <v>615.005</v>
      </c>
      <c r="P26" s="47">
        <f t="shared" si="2"/>
        <v>0</v>
      </c>
      <c r="Q26" s="50">
        <f t="shared" si="3"/>
        <v>0</v>
      </c>
      <c r="R26" s="47">
        <f>'[1]Приложение №5 Коминтерновская'!U99</f>
        <v>8478.6</v>
      </c>
      <c r="S26" s="47">
        <f t="shared" si="4"/>
        <v>4.0000000000873115E-2</v>
      </c>
      <c r="T26" s="50">
        <f t="shared" si="5"/>
        <v>1.6000000000349246</v>
      </c>
      <c r="W26" s="277" t="s">
        <v>191</v>
      </c>
      <c r="X26" s="43">
        <v>6621.9643000000005</v>
      </c>
      <c r="Y26" s="278">
        <f t="shared" si="12"/>
        <v>4.0600000000267755E-2</v>
      </c>
      <c r="Z26" s="60">
        <f t="shared" si="13"/>
        <v>1339.8000000088359</v>
      </c>
      <c r="AA26" s="99">
        <f t="shared" si="14"/>
        <v>3026.0999999982232</v>
      </c>
      <c r="AB26" s="279">
        <v>192.57999999999981</v>
      </c>
      <c r="AC26" s="279">
        <v>-1.8000000000000238</v>
      </c>
      <c r="AD26" s="23">
        <f t="shared" si="15"/>
        <v>2833.5199999982233</v>
      </c>
      <c r="AE26" s="61"/>
      <c r="AF26" s="43" t="s">
        <v>212</v>
      </c>
      <c r="AG26" s="43">
        <v>7800.3003000000008</v>
      </c>
      <c r="AH26" s="48">
        <f t="shared" si="6"/>
        <v>0.10090000000036525</v>
      </c>
      <c r="AI26" s="49">
        <f t="shared" si="7"/>
        <v>3329.7000000120534</v>
      </c>
      <c r="AJ26" s="45"/>
      <c r="AK26" s="47"/>
      <c r="AL26" s="50"/>
      <c r="AM26" s="47"/>
      <c r="AN26" s="47"/>
      <c r="AO26" s="50"/>
    </row>
    <row r="27" spans="2:41" x14ac:dyDescent="0.25">
      <c r="B27" s="46" t="s">
        <v>196</v>
      </c>
      <c r="C27" s="57">
        <f>'[1]Приложение №5 Коминтерновская'!K7</f>
        <v>2949.0043958333331</v>
      </c>
      <c r="D27" s="59">
        <f t="shared" si="8"/>
        <v>5.0291666666453239E-2</v>
      </c>
      <c r="E27" s="60">
        <f t="shared" si="9"/>
        <v>2413.9999999897555</v>
      </c>
      <c r="F27" s="99">
        <v>13560.909029999997</v>
      </c>
      <c r="G27" s="24">
        <f t="shared" si="10"/>
        <v>508.53408862499964</v>
      </c>
      <c r="H27" s="23">
        <v>15</v>
      </c>
      <c r="I27" s="23">
        <f t="shared" si="11"/>
        <v>13052.374941374997</v>
      </c>
      <c r="J27" s="61"/>
      <c r="K27" s="43" t="s">
        <v>213</v>
      </c>
      <c r="L27" s="44">
        <f>'[1]Приложение №5 Коминтерновская'!V9</f>
        <v>5253.1602499999999</v>
      </c>
      <c r="M27" s="48">
        <f t="shared" si="0"/>
        <v>0.21420833333377232</v>
      </c>
      <c r="N27" s="49">
        <f t="shared" si="1"/>
        <v>10282.000000021071</v>
      </c>
      <c r="O27" s="45">
        <f>'[1]Приложение №5 Коминтерновская'!V11</f>
        <v>615.005</v>
      </c>
      <c r="P27" s="47">
        <f t="shared" si="2"/>
        <v>0</v>
      </c>
      <c r="Q27" s="50">
        <f t="shared" si="3"/>
        <v>0</v>
      </c>
      <c r="R27" s="47">
        <f>'[1]Приложение №5 Коминтерновская'!V99</f>
        <v>8478.65</v>
      </c>
      <c r="S27" s="47">
        <f t="shared" si="4"/>
        <v>4.9999999999272404E-2</v>
      </c>
      <c r="T27" s="50">
        <f t="shared" si="5"/>
        <v>1.9999999999708962</v>
      </c>
      <c r="W27" s="277" t="s">
        <v>196</v>
      </c>
      <c r="X27" s="43">
        <v>6622.0063000000009</v>
      </c>
      <c r="Y27" s="278">
        <f t="shared" si="12"/>
        <v>4.2000000000371074E-2</v>
      </c>
      <c r="Z27" s="60">
        <f t="shared" si="13"/>
        <v>1386.0000000122454</v>
      </c>
      <c r="AA27" s="99">
        <f t="shared" si="14"/>
        <v>3141.6000000217537</v>
      </c>
      <c r="AB27" s="279">
        <v>221.23999999999998</v>
      </c>
      <c r="AC27" s="279">
        <v>-1.7999999999999683</v>
      </c>
      <c r="AD27" s="23">
        <f t="shared" si="15"/>
        <v>2920.3600000217539</v>
      </c>
      <c r="AE27" s="61"/>
      <c r="AF27" s="43" t="s">
        <v>213</v>
      </c>
      <c r="AG27" s="43">
        <v>7800.4067000000005</v>
      </c>
      <c r="AH27" s="48">
        <f t="shared" si="6"/>
        <v>0.10639999999966676</v>
      </c>
      <c r="AI27" s="49">
        <f t="shared" si="7"/>
        <v>3511.1999999890031</v>
      </c>
      <c r="AJ27" s="45"/>
      <c r="AK27" s="47"/>
      <c r="AL27" s="50"/>
      <c r="AM27" s="47"/>
      <c r="AN27" s="47"/>
      <c r="AO27" s="50"/>
    </row>
    <row r="28" spans="2:41" x14ac:dyDescent="0.25">
      <c r="B28" s="46" t="s">
        <v>198</v>
      </c>
      <c r="C28" s="57">
        <f>'[1]Приложение №5 Коминтерновская'!L7</f>
        <v>2949.0567083333331</v>
      </c>
      <c r="D28" s="59">
        <f t="shared" si="8"/>
        <v>5.2312499999970896E-2</v>
      </c>
      <c r="E28" s="60">
        <f t="shared" si="9"/>
        <v>2510.999999998603</v>
      </c>
      <c r="F28" s="99">
        <v>14594.001</v>
      </c>
      <c r="G28" s="24">
        <f t="shared" si="10"/>
        <v>547.2750374999996</v>
      </c>
      <c r="H28" s="23">
        <v>16</v>
      </c>
      <c r="I28" s="23">
        <f t="shared" si="11"/>
        <v>14046.725962500001</v>
      </c>
      <c r="J28" s="61"/>
      <c r="K28" s="43" t="s">
        <v>114</v>
      </c>
      <c r="L28" s="44">
        <f>'[1]Приложение №5 Коминтерновская'!W9</f>
        <v>5253.3689583333335</v>
      </c>
      <c r="M28" s="48">
        <f t="shared" si="0"/>
        <v>0.20870833333356131</v>
      </c>
      <c r="N28" s="49">
        <f t="shared" si="1"/>
        <v>10018.000000010943</v>
      </c>
      <c r="O28" s="45">
        <f>'[1]Приложение №5 Коминтерновская'!W11</f>
        <v>615.005</v>
      </c>
      <c r="P28" s="47">
        <f t="shared" si="2"/>
        <v>0</v>
      </c>
      <c r="Q28" s="50">
        <f t="shared" si="3"/>
        <v>0</v>
      </c>
      <c r="R28" s="47">
        <f>'[1]Приложение №5 Коминтерновская'!W99</f>
        <v>8478.69</v>
      </c>
      <c r="S28" s="47">
        <f t="shared" si="4"/>
        <v>4.0000000000873115E-2</v>
      </c>
      <c r="T28" s="50">
        <f t="shared" si="5"/>
        <v>1.6000000000349246</v>
      </c>
      <c r="W28" s="277" t="s">
        <v>198</v>
      </c>
      <c r="X28" s="276">
        <v>6622.0526000000009</v>
      </c>
      <c r="Y28" s="278">
        <f t="shared" si="12"/>
        <v>4.6299999999973807E-2</v>
      </c>
      <c r="Z28" s="60">
        <f t="shared" si="13"/>
        <v>1527.8999999991356</v>
      </c>
      <c r="AA28" s="99">
        <f t="shared" si="14"/>
        <v>3517.800000002353</v>
      </c>
      <c r="AB28" s="279">
        <v>226.39999999999992</v>
      </c>
      <c r="AC28" s="279">
        <v>26.100000000000069</v>
      </c>
      <c r="AD28" s="23">
        <f t="shared" si="15"/>
        <v>3291.400000002353</v>
      </c>
      <c r="AE28" s="61"/>
      <c r="AF28" s="43" t="s">
        <v>114</v>
      </c>
      <c r="AG28" s="43">
        <v>7800.5176000000001</v>
      </c>
      <c r="AH28" s="48">
        <f t="shared" si="6"/>
        <v>0.11089999999967404</v>
      </c>
      <c r="AI28" s="49">
        <f t="shared" si="7"/>
        <v>3659.6999999892432</v>
      </c>
      <c r="AJ28" s="45"/>
      <c r="AK28" s="47"/>
      <c r="AL28" s="50"/>
      <c r="AM28" s="47"/>
      <c r="AN28" s="47"/>
      <c r="AO28" s="50"/>
    </row>
    <row r="29" spans="2:41" x14ac:dyDescent="0.25">
      <c r="B29" s="46" t="s">
        <v>203</v>
      </c>
      <c r="C29" s="57">
        <f>'[1]Приложение №5 Коминтерновская'!M7</f>
        <v>2949.1202916666666</v>
      </c>
      <c r="D29" s="59">
        <f t="shared" si="8"/>
        <v>6.3583333333554037E-2</v>
      </c>
      <c r="E29" s="60">
        <f t="shared" si="9"/>
        <v>3052.0000000105938</v>
      </c>
      <c r="F29" s="99">
        <v>13537.203029999999</v>
      </c>
      <c r="G29" s="24">
        <f t="shared" si="10"/>
        <v>507.64511362499979</v>
      </c>
      <c r="H29" s="23">
        <v>11</v>
      </c>
      <c r="I29" s="23">
        <f t="shared" si="11"/>
        <v>13029.557916374999</v>
      </c>
      <c r="J29" s="61"/>
      <c r="K29" s="43" t="s">
        <v>214</v>
      </c>
      <c r="L29" s="44">
        <f>'[1]Приложение №5 Коминтерновская'!X9</f>
        <v>5253.5690624999997</v>
      </c>
      <c r="M29" s="48">
        <f t="shared" si="0"/>
        <v>0.20010416666627862</v>
      </c>
      <c r="N29" s="49">
        <f t="shared" si="1"/>
        <v>9604.9999999813735</v>
      </c>
      <c r="O29" s="45">
        <f>'[1]Приложение №5 Коминтерновская'!X11</f>
        <v>615.005</v>
      </c>
      <c r="P29" s="47">
        <f t="shared" si="2"/>
        <v>0</v>
      </c>
      <c r="Q29" s="50">
        <f t="shared" si="3"/>
        <v>0</v>
      </c>
      <c r="R29" s="47">
        <f>'[1]Приложение №5 Коминтерновская'!X99</f>
        <v>8478.73</v>
      </c>
      <c r="S29" s="47">
        <f t="shared" si="4"/>
        <v>3.9999999999054126E-2</v>
      </c>
      <c r="T29" s="50">
        <f t="shared" si="5"/>
        <v>1.599999999962165</v>
      </c>
      <c r="W29" s="277" t="s">
        <v>203</v>
      </c>
      <c r="X29" s="43">
        <v>6622.1011000000008</v>
      </c>
      <c r="Y29" s="278">
        <f t="shared" si="12"/>
        <v>4.8499999999876309E-2</v>
      </c>
      <c r="Z29" s="60">
        <f t="shared" si="13"/>
        <v>1600.4999999959182</v>
      </c>
      <c r="AA29" s="99">
        <f t="shared" si="14"/>
        <v>3847.8000000095562</v>
      </c>
      <c r="AB29" s="279">
        <v>206.12000000000052</v>
      </c>
      <c r="AC29" s="279">
        <v>90.300000000000097</v>
      </c>
      <c r="AD29" s="23">
        <f t="shared" si="15"/>
        <v>3641.6800000095559</v>
      </c>
      <c r="AE29" s="61"/>
      <c r="AF29" s="43" t="s">
        <v>214</v>
      </c>
      <c r="AG29" s="43">
        <v>7800.6301000000003</v>
      </c>
      <c r="AH29" s="48">
        <f t="shared" si="6"/>
        <v>0.1125000000001819</v>
      </c>
      <c r="AI29" s="49">
        <f t="shared" si="7"/>
        <v>3712.5000000060027</v>
      </c>
      <c r="AJ29" s="45"/>
      <c r="AK29" s="47"/>
      <c r="AL29" s="50"/>
      <c r="AM29" s="47"/>
      <c r="AN29" s="47"/>
      <c r="AO29" s="50"/>
    </row>
    <row r="30" spans="2:41" x14ac:dyDescent="0.25">
      <c r="B30" s="46" t="s">
        <v>113</v>
      </c>
      <c r="C30" s="57">
        <f>'[1]Приложение №5 Коминтерновская'!N7</f>
        <v>2949.1914375000001</v>
      </c>
      <c r="D30" s="59">
        <f t="shared" si="8"/>
        <v>7.1145833333503106E-2</v>
      </c>
      <c r="E30" s="60">
        <f t="shared" si="9"/>
        <v>3415.0000000081491</v>
      </c>
      <c r="F30" s="99">
        <v>15494.272999999999</v>
      </c>
      <c r="G30" s="24">
        <f t="shared" si="10"/>
        <v>581.03523750000022</v>
      </c>
      <c r="H30" s="23">
        <v>4</v>
      </c>
      <c r="I30" s="23">
        <f t="shared" si="11"/>
        <v>14913.237762499999</v>
      </c>
      <c r="J30" s="61"/>
      <c r="K30" s="43" t="s">
        <v>215</v>
      </c>
      <c r="L30" s="44">
        <f>'[1]Приложение №5 Коминтерновская'!Y9</f>
        <v>5253.7630833333333</v>
      </c>
      <c r="M30" s="48">
        <f t="shared" si="0"/>
        <v>0.19402083333352493</v>
      </c>
      <c r="N30" s="49">
        <f t="shared" si="1"/>
        <v>9313.0000000091968</v>
      </c>
      <c r="O30" s="45">
        <f>'[1]Приложение №5 Коминтерновская'!Y11</f>
        <v>615.005</v>
      </c>
      <c r="P30" s="47">
        <f t="shared" si="2"/>
        <v>0</v>
      </c>
      <c r="Q30" s="50">
        <f t="shared" si="3"/>
        <v>0</v>
      </c>
      <c r="R30" s="47">
        <f>'[1]Приложение №5 Коминтерновская'!Y99</f>
        <v>8478.7800000000007</v>
      </c>
      <c r="S30" s="47">
        <f t="shared" si="4"/>
        <v>5.0000000001091394E-2</v>
      </c>
      <c r="T30" s="50">
        <f t="shared" si="5"/>
        <v>2.0000000000436557</v>
      </c>
      <c r="W30" s="277" t="s">
        <v>113</v>
      </c>
      <c r="X30" s="43">
        <v>6622.1616000000004</v>
      </c>
      <c r="Y30" s="278">
        <f t="shared" si="12"/>
        <v>6.0499999999592546E-2</v>
      </c>
      <c r="Z30" s="60">
        <f t="shared" si="13"/>
        <v>1996.499999986554</v>
      </c>
      <c r="AA30" s="99">
        <f t="shared" si="14"/>
        <v>4435.1999999971667</v>
      </c>
      <c r="AB30" s="279">
        <v>193.56000000000003</v>
      </c>
      <c r="AC30" s="279">
        <v>135.30000000000004</v>
      </c>
      <c r="AD30" s="23">
        <f t="shared" si="15"/>
        <v>4241.6399999971663</v>
      </c>
      <c r="AE30" s="61"/>
      <c r="AF30" s="43" t="s">
        <v>215</v>
      </c>
      <c r="AG30" s="274">
        <v>7800.7442000000001</v>
      </c>
      <c r="AH30" s="48">
        <f t="shared" si="6"/>
        <v>0.11409999999978027</v>
      </c>
      <c r="AI30" s="49">
        <f t="shared" si="7"/>
        <v>3765.2999999927488</v>
      </c>
      <c r="AJ30" s="45"/>
      <c r="AK30" s="47"/>
      <c r="AL30" s="50"/>
      <c r="AM30" s="47"/>
      <c r="AN30" s="47"/>
      <c r="AO30" s="50"/>
    </row>
    <row r="31" spans="2:41" x14ac:dyDescent="0.25">
      <c r="B31" s="46" t="s">
        <v>111</v>
      </c>
      <c r="C31" s="57">
        <f>'[1]Приложение №5 Коминтерновская'!O7</f>
        <v>2949.2710416666669</v>
      </c>
      <c r="D31" s="59">
        <f t="shared" si="8"/>
        <v>7.9604166666740639E-2</v>
      </c>
      <c r="E31" s="60">
        <f t="shared" si="9"/>
        <v>3821.0000000035507</v>
      </c>
      <c r="F31" s="99">
        <v>16769.381529999995</v>
      </c>
      <c r="G31" s="24">
        <f t="shared" si="10"/>
        <v>628.85180737500013</v>
      </c>
      <c r="H31" s="23">
        <v>8</v>
      </c>
      <c r="I31" s="23">
        <f t="shared" si="11"/>
        <v>16140.529722624995</v>
      </c>
      <c r="J31" s="61"/>
      <c r="K31" s="43" t="s">
        <v>216</v>
      </c>
      <c r="L31" s="44">
        <f>'[1]Приложение №5 Коминтерновская'!Z9</f>
        <v>5253.9543333333331</v>
      </c>
      <c r="M31" s="48">
        <f t="shared" si="0"/>
        <v>0.19124999999985448</v>
      </c>
      <c r="N31" s="49">
        <f t="shared" si="1"/>
        <v>9179.9999999930151</v>
      </c>
      <c r="O31" s="45">
        <f>'[1]Приложение №5 Коминтерновская'!Z11</f>
        <v>615.005</v>
      </c>
      <c r="P31" s="47">
        <f t="shared" si="2"/>
        <v>0</v>
      </c>
      <c r="Q31" s="50">
        <f t="shared" si="3"/>
        <v>0</v>
      </c>
      <c r="R31" s="47">
        <f>'[1]Приложение №5 Коминтерновская'!Z99</f>
        <v>8478.84</v>
      </c>
      <c r="S31" s="47">
        <f t="shared" si="4"/>
        <v>5.9999999999490683E-2</v>
      </c>
      <c r="T31" s="50">
        <f t="shared" si="5"/>
        <v>2.3999999999796273</v>
      </c>
      <c r="W31" s="277" t="s">
        <v>111</v>
      </c>
      <c r="X31" s="43">
        <v>6622.2494000000006</v>
      </c>
      <c r="Y31" s="278">
        <f t="shared" si="12"/>
        <v>8.7800000000243017E-2</v>
      </c>
      <c r="Z31" s="60">
        <f t="shared" si="13"/>
        <v>2897.4000000080196</v>
      </c>
      <c r="AA31" s="99">
        <f t="shared" si="14"/>
        <v>5695.7999999958702</v>
      </c>
      <c r="AB31" s="279">
        <v>216.48000000000016</v>
      </c>
      <c r="AC31" s="279">
        <v>125.99999999999989</v>
      </c>
      <c r="AD31" s="23">
        <f t="shared" si="15"/>
        <v>5479.3199999958697</v>
      </c>
      <c r="AE31" s="61"/>
      <c r="AF31" s="43" t="s">
        <v>216</v>
      </c>
      <c r="AG31" s="274">
        <v>7800.8585000000003</v>
      </c>
      <c r="AH31" s="48">
        <f t="shared" si="6"/>
        <v>0.11430000000018481</v>
      </c>
      <c r="AI31" s="49">
        <f t="shared" si="7"/>
        <v>3771.9000000060987</v>
      </c>
      <c r="AJ31" s="45"/>
      <c r="AK31" s="47"/>
      <c r="AL31" s="50"/>
      <c r="AM31" s="47"/>
      <c r="AN31" s="47"/>
      <c r="AO31" s="50"/>
    </row>
    <row r="32" spans="2:41" x14ac:dyDescent="0.25">
      <c r="B32" s="46" t="s">
        <v>207</v>
      </c>
      <c r="C32" s="57">
        <f>'[1]Приложение №5 Коминтерновская'!P7</f>
        <v>2949.3571458333336</v>
      </c>
      <c r="D32" s="59">
        <f t="shared" si="8"/>
        <v>8.6104166666700621E-2</v>
      </c>
      <c r="E32" s="60">
        <f t="shared" si="9"/>
        <v>4133.0000000016298</v>
      </c>
      <c r="F32" s="99">
        <v>17578.715029999999</v>
      </c>
      <c r="G32" s="24">
        <f t="shared" si="10"/>
        <v>659.2018136250008</v>
      </c>
      <c r="H32" s="23">
        <v>19</v>
      </c>
      <c r="I32" s="23">
        <f t="shared" si="11"/>
        <v>16919.513216374999</v>
      </c>
      <c r="J32" s="61"/>
      <c r="K32" s="43" t="s">
        <v>112</v>
      </c>
      <c r="L32" s="44">
        <f>'[1]Приложение №5 Коминтерновская'!AA9</f>
        <v>5254.1474583333329</v>
      </c>
      <c r="M32" s="48">
        <f t="shared" si="0"/>
        <v>0.19312499999978172</v>
      </c>
      <c r="N32" s="49">
        <f t="shared" si="1"/>
        <v>9269.9999999895226</v>
      </c>
      <c r="O32" s="45">
        <f>'[1]Приложение №5 Коминтерновская'!AA11</f>
        <v>615.08580555555557</v>
      </c>
      <c r="P32" s="47">
        <f t="shared" si="2"/>
        <v>8.0805555555571118E-2</v>
      </c>
      <c r="Q32" s="50">
        <f t="shared" si="3"/>
        <v>2909.0000000005602</v>
      </c>
      <c r="R32" s="47">
        <f>'[1]Приложение №5 Коминтерновская'!AA99</f>
        <v>8478.89</v>
      </c>
      <c r="S32" s="47">
        <f t="shared" si="4"/>
        <v>4.9999999999272404E-2</v>
      </c>
      <c r="T32" s="50">
        <f t="shared" si="5"/>
        <v>1.9999999999708962</v>
      </c>
      <c r="W32" s="277" t="s">
        <v>207</v>
      </c>
      <c r="X32" s="43">
        <v>6622.3597000000009</v>
      </c>
      <c r="Y32" s="278">
        <f t="shared" si="12"/>
        <v>0.1103000000002794</v>
      </c>
      <c r="Z32" s="60">
        <f t="shared" si="13"/>
        <v>3639.9000000092201</v>
      </c>
      <c r="AA32" s="99">
        <f t="shared" si="14"/>
        <v>6913.499999997839</v>
      </c>
      <c r="AB32" s="279">
        <v>214.17999999999961</v>
      </c>
      <c r="AC32" s="279">
        <v>172.49999999999994</v>
      </c>
      <c r="AD32" s="23">
        <f t="shared" si="15"/>
        <v>6699.3199999978397</v>
      </c>
      <c r="AE32" s="61"/>
      <c r="AF32" s="43" t="s">
        <v>112</v>
      </c>
      <c r="AG32" s="274">
        <v>7800.9661000000006</v>
      </c>
      <c r="AH32" s="48">
        <f t="shared" si="6"/>
        <v>0.10760000000027503</v>
      </c>
      <c r="AI32" s="49">
        <f t="shared" si="7"/>
        <v>3550.800000009076</v>
      </c>
      <c r="AJ32" s="45"/>
      <c r="AK32" s="47"/>
      <c r="AL32" s="50"/>
      <c r="AM32" s="47"/>
      <c r="AN32" s="47"/>
      <c r="AO32" s="50"/>
    </row>
    <row r="33" spans="2:41" x14ac:dyDescent="0.25">
      <c r="B33" s="46" t="s">
        <v>208</v>
      </c>
      <c r="C33" s="57">
        <f>'[1]Приложение №5 Коминтерновская'!Q7</f>
        <v>2949.444854166667</v>
      </c>
      <c r="D33" s="59">
        <f t="shared" si="8"/>
        <v>8.7708333333466726E-2</v>
      </c>
      <c r="E33" s="60">
        <f t="shared" si="9"/>
        <v>4210.0000000064028</v>
      </c>
      <c r="F33" s="99">
        <v>17703.169999999998</v>
      </c>
      <c r="G33" s="24">
        <f t="shared" si="10"/>
        <v>663.86887500000012</v>
      </c>
      <c r="H33" s="23">
        <v>23</v>
      </c>
      <c r="I33" s="23">
        <f t="shared" si="11"/>
        <v>17039.301124999998</v>
      </c>
      <c r="J33" s="61"/>
      <c r="K33" s="43" t="s">
        <v>217</v>
      </c>
      <c r="L33" s="44">
        <f>'[1]Приложение №5 Коминтерновская'!AB9</f>
        <v>5254.3299374999997</v>
      </c>
      <c r="M33" s="48">
        <f t="shared" si="0"/>
        <v>0.18247916666678066</v>
      </c>
      <c r="N33" s="49">
        <f t="shared" si="1"/>
        <v>8759.0000000054715</v>
      </c>
      <c r="O33" s="45">
        <f>'[1]Приложение №5 Коминтерновская'!AB11</f>
        <v>615.15161111111115</v>
      </c>
      <c r="P33" s="47">
        <f t="shared" si="2"/>
        <v>6.580555555558476E-2</v>
      </c>
      <c r="Q33" s="50">
        <f t="shared" si="3"/>
        <v>2369.0000000010514</v>
      </c>
      <c r="R33" s="47">
        <f>'[1]Приложение №5 Коминтерновская'!AB99</f>
        <v>8478.94</v>
      </c>
      <c r="S33" s="47">
        <f t="shared" si="4"/>
        <v>5.0000000001091394E-2</v>
      </c>
      <c r="T33" s="50">
        <f t="shared" si="5"/>
        <v>2.0000000000436557</v>
      </c>
      <c r="W33" s="277" t="s">
        <v>208</v>
      </c>
      <c r="X33" s="43">
        <v>6622.474400000001</v>
      </c>
      <c r="Y33" s="278">
        <f t="shared" si="12"/>
        <v>0.1147000000000844</v>
      </c>
      <c r="Z33" s="60">
        <f t="shared" si="13"/>
        <v>3785.1000000027852</v>
      </c>
      <c r="AA33" s="99">
        <f t="shared" si="14"/>
        <v>7223.6999999950058</v>
      </c>
      <c r="AB33" s="279">
        <v>151.10000000000034</v>
      </c>
      <c r="AC33" s="279">
        <v>101.99999999999987</v>
      </c>
      <c r="AD33" s="23">
        <f t="shared" si="15"/>
        <v>7072.5999999950054</v>
      </c>
      <c r="AE33" s="61"/>
      <c r="AF33" s="43" t="s">
        <v>217</v>
      </c>
      <c r="AG33" s="274">
        <v>7801.0480000000007</v>
      </c>
      <c r="AH33" s="48">
        <f t="shared" si="6"/>
        <v>8.1900000000132422E-2</v>
      </c>
      <c r="AI33" s="49">
        <f t="shared" si="7"/>
        <v>2702.7000000043699</v>
      </c>
      <c r="AJ33" s="45"/>
      <c r="AK33" s="47"/>
      <c r="AL33" s="50"/>
      <c r="AM33" s="47"/>
      <c r="AN33" s="47"/>
      <c r="AO33" s="50"/>
    </row>
    <row r="34" spans="2:41" x14ac:dyDescent="0.25">
      <c r="B34" s="46" t="s">
        <v>209</v>
      </c>
      <c r="C34" s="57">
        <f>'[1]Приложение №5 Коминтерновская'!R7</f>
        <v>2949.5353541666668</v>
      </c>
      <c r="D34" s="59">
        <f t="shared" si="8"/>
        <v>9.0499999999792635E-2</v>
      </c>
      <c r="E34" s="60">
        <f t="shared" si="9"/>
        <v>4343.9999999900465</v>
      </c>
      <c r="F34" s="99">
        <v>17810.520029999996</v>
      </c>
      <c r="G34" s="24">
        <f t="shared" si="10"/>
        <v>667.89450112499981</v>
      </c>
      <c r="H34" s="23">
        <v>19</v>
      </c>
      <c r="I34" s="23">
        <f t="shared" si="11"/>
        <v>17142.625528874996</v>
      </c>
      <c r="J34" s="61"/>
      <c r="K34" s="43" t="s">
        <v>218</v>
      </c>
      <c r="L34" s="44">
        <f>'[1]Приложение №5 Коминтерновская'!AC9</f>
        <v>5254.4992916666661</v>
      </c>
      <c r="M34" s="48">
        <f t="shared" si="0"/>
        <v>0.16935416666638048</v>
      </c>
      <c r="N34" s="49">
        <f t="shared" si="1"/>
        <v>8128.999999986263</v>
      </c>
      <c r="O34" s="45">
        <f>'[1]Приложение №5 Коминтерновская'!AC11</f>
        <v>615.17950000000008</v>
      </c>
      <c r="P34" s="47">
        <f t="shared" si="2"/>
        <v>2.7888888888924157E-2</v>
      </c>
      <c r="Q34" s="50">
        <f t="shared" si="3"/>
        <v>1004.0000000012697</v>
      </c>
      <c r="R34" s="47">
        <f>'[1]Приложение №5 Коминтерновская'!AC99</f>
        <v>8478.99</v>
      </c>
      <c r="S34" s="47">
        <f t="shared" si="4"/>
        <v>4.9999999999272404E-2</v>
      </c>
      <c r="T34" s="50">
        <f t="shared" si="5"/>
        <v>1.9999999999708962</v>
      </c>
      <c r="W34" s="277" t="s">
        <v>209</v>
      </c>
      <c r="X34" s="43">
        <v>6622.5903000000008</v>
      </c>
      <c r="Y34" s="278">
        <f t="shared" si="12"/>
        <v>0.11589999999978318</v>
      </c>
      <c r="Z34" s="60">
        <f t="shared" si="13"/>
        <v>3824.6999999928448</v>
      </c>
      <c r="AA34" s="99">
        <f t="shared" si="14"/>
        <v>7184.1000000049462</v>
      </c>
      <c r="AB34" s="279">
        <v>177.70000000000101</v>
      </c>
      <c r="AC34" s="279">
        <v>69.899999999999963</v>
      </c>
      <c r="AD34" s="23">
        <f t="shared" si="15"/>
        <v>7006.4000000049455</v>
      </c>
      <c r="AE34" s="61"/>
      <c r="AF34" s="43" t="s">
        <v>218</v>
      </c>
      <c r="AG34" s="274">
        <v>7801.1181000000006</v>
      </c>
      <c r="AH34" s="48">
        <f t="shared" si="6"/>
        <v>7.0099999999911233E-2</v>
      </c>
      <c r="AI34" s="49">
        <f t="shared" si="7"/>
        <v>2313.2999999970707</v>
      </c>
      <c r="AJ34" s="45"/>
      <c r="AK34" s="47"/>
      <c r="AL34" s="50"/>
      <c r="AM34" s="47"/>
      <c r="AN34" s="47"/>
      <c r="AO34" s="50"/>
    </row>
    <row r="35" spans="2:41" x14ac:dyDescent="0.25">
      <c r="B35" s="46" t="s">
        <v>210</v>
      </c>
      <c r="C35" s="57">
        <f>'[1]Приложение №5 Коминтерновская'!S7</f>
        <v>2949.62925</v>
      </c>
      <c r="D35" s="59">
        <f t="shared" si="8"/>
        <v>9.389583333313567E-2</v>
      </c>
      <c r="E35" s="60">
        <f t="shared" si="9"/>
        <v>4506.9999999905122</v>
      </c>
      <c r="F35" s="99">
        <v>17690.283529999993</v>
      </c>
      <c r="G35" s="24">
        <f t="shared" si="10"/>
        <v>663.38563237500057</v>
      </c>
      <c r="H35" s="23">
        <v>19</v>
      </c>
      <c r="I35" s="23">
        <f t="shared" si="11"/>
        <v>17026.897897624993</v>
      </c>
      <c r="J35" s="61"/>
      <c r="K35" s="33" t="s">
        <v>219</v>
      </c>
      <c r="L35" s="34"/>
      <c r="M35" s="35"/>
      <c r="N35" s="62">
        <f>SUM(N11:N34)</f>
        <v>213037.99999994226</v>
      </c>
      <c r="O35" s="63"/>
      <c r="P35" s="63"/>
      <c r="Q35" s="64">
        <f>SUM(Q11:Q34)</f>
        <v>24174.000000001342</v>
      </c>
      <c r="R35" s="65"/>
      <c r="S35" s="65"/>
      <c r="T35" s="64">
        <f>SUM(T11:T34)</f>
        <v>41.200000000244472</v>
      </c>
      <c r="W35" s="277" t="s">
        <v>210</v>
      </c>
      <c r="X35" s="43">
        <v>6622.7055000000009</v>
      </c>
      <c r="Y35" s="278">
        <f t="shared" si="12"/>
        <v>0.11520000000018626</v>
      </c>
      <c r="Z35" s="60">
        <f t="shared" si="13"/>
        <v>3801.6000000061467</v>
      </c>
      <c r="AA35" s="99">
        <f t="shared" si="14"/>
        <v>7233.6000000150307</v>
      </c>
      <c r="AB35" s="279">
        <v>161.91999999999996</v>
      </c>
      <c r="AC35" s="279">
        <v>147.59999999999997</v>
      </c>
      <c r="AD35" s="23">
        <f t="shared" si="15"/>
        <v>7071.6800000150306</v>
      </c>
      <c r="AE35" s="61"/>
      <c r="AF35" s="33" t="s">
        <v>219</v>
      </c>
      <c r="AG35" s="34"/>
      <c r="AH35" s="35"/>
      <c r="AI35" s="62">
        <f>SUM(AI11:AI34)</f>
        <v>67287.00000002209</v>
      </c>
      <c r="AJ35" s="63"/>
      <c r="AK35" s="63"/>
      <c r="AL35" s="64">
        <f>SUM(AL11:AL34)</f>
        <v>0</v>
      </c>
      <c r="AM35" s="65"/>
      <c r="AN35" s="65"/>
      <c r="AO35" s="64">
        <f>SUM(AO11:AO34)</f>
        <v>0</v>
      </c>
    </row>
    <row r="36" spans="2:41" x14ac:dyDescent="0.25">
      <c r="B36" s="46" t="s">
        <v>211</v>
      </c>
      <c r="C36" s="57">
        <f>'[1]Приложение №5 Коминтерновская'!T7</f>
        <v>2949.7194583333335</v>
      </c>
      <c r="D36" s="59">
        <f t="shared" si="8"/>
        <v>9.0208333333521296E-2</v>
      </c>
      <c r="E36" s="60">
        <f t="shared" si="9"/>
        <v>4330.0000000090222</v>
      </c>
      <c r="F36" s="99">
        <v>17771.893</v>
      </c>
      <c r="G36" s="24">
        <f t="shared" si="10"/>
        <v>666.44598749999932</v>
      </c>
      <c r="H36" s="23">
        <v>9</v>
      </c>
      <c r="I36" s="23">
        <f t="shared" si="11"/>
        <v>17105.447012500001</v>
      </c>
      <c r="J36" s="61"/>
      <c r="K36" s="66"/>
      <c r="L36" s="66"/>
      <c r="M36" s="66"/>
      <c r="N36" s="66"/>
      <c r="O36" s="66"/>
      <c r="P36" s="66"/>
      <c r="Q36" s="66"/>
      <c r="R36" s="66"/>
      <c r="S36" s="66"/>
      <c r="T36" s="66"/>
      <c r="W36" s="277" t="s">
        <v>211</v>
      </c>
      <c r="X36" s="43">
        <v>6622.8235000000013</v>
      </c>
      <c r="Y36" s="278">
        <f t="shared" si="12"/>
        <v>0.1180000000003929</v>
      </c>
      <c r="Z36" s="60">
        <f t="shared" si="13"/>
        <v>3894.0000000129658</v>
      </c>
      <c r="AA36" s="99">
        <f t="shared" si="14"/>
        <v>7289.7000000084518</v>
      </c>
      <c r="AB36" s="279">
        <v>164.41999999999956</v>
      </c>
      <c r="AC36" s="279">
        <v>80.400000000000034</v>
      </c>
      <c r="AD36" s="23">
        <f t="shared" si="15"/>
        <v>7125.2800000084526</v>
      </c>
      <c r="AE36" s="61"/>
      <c r="AF36" s="66"/>
      <c r="AG36" s="66"/>
      <c r="AH36" s="66"/>
      <c r="AI36" s="66"/>
      <c r="AJ36" s="66"/>
      <c r="AK36" s="66"/>
      <c r="AL36" s="66"/>
      <c r="AM36" s="66"/>
      <c r="AN36" s="66"/>
      <c r="AO36" s="66"/>
    </row>
    <row r="37" spans="2:41" x14ac:dyDescent="0.25">
      <c r="B37" s="46" t="s">
        <v>212</v>
      </c>
      <c r="C37" s="57">
        <f>'[1]Приложение №5 Коминтерновская'!U7</f>
        <v>2949.8112500000002</v>
      </c>
      <c r="D37" s="59">
        <f t="shared" si="8"/>
        <v>9.1791666666722449E-2</v>
      </c>
      <c r="E37" s="60">
        <f t="shared" si="9"/>
        <v>4406.0000000026776</v>
      </c>
      <c r="F37" s="99">
        <v>17447.768529999998</v>
      </c>
      <c r="G37" s="24">
        <f t="shared" si="10"/>
        <v>654.29131987499932</v>
      </c>
      <c r="H37" s="23">
        <v>4</v>
      </c>
      <c r="I37" s="23">
        <f t="shared" si="11"/>
        <v>16793.477210124998</v>
      </c>
      <c r="J37" s="61"/>
      <c r="K37" s="66"/>
      <c r="L37" s="67" t="s">
        <v>220</v>
      </c>
      <c r="M37" s="66"/>
      <c r="N37" s="66"/>
      <c r="O37" s="66"/>
      <c r="P37" s="66"/>
      <c r="Q37" s="66"/>
      <c r="R37" s="66"/>
      <c r="S37" s="66"/>
      <c r="T37" s="66"/>
      <c r="W37" s="277" t="s">
        <v>212</v>
      </c>
      <c r="X37" s="43">
        <v>6622.9414000000015</v>
      </c>
      <c r="Y37" s="278">
        <f t="shared" si="12"/>
        <v>0.11790000000019063</v>
      </c>
      <c r="Z37" s="60">
        <f t="shared" si="13"/>
        <v>3890.7000000062908</v>
      </c>
      <c r="AA37" s="99">
        <f t="shared" si="14"/>
        <v>7220.4000000183441</v>
      </c>
      <c r="AB37" s="279">
        <v>150.32000000000039</v>
      </c>
      <c r="AC37" s="279">
        <v>66.899999999999963</v>
      </c>
      <c r="AD37" s="23">
        <f t="shared" si="15"/>
        <v>7070.0800000183435</v>
      </c>
      <c r="AE37" s="61"/>
      <c r="AF37" s="66"/>
      <c r="AG37" s="67" t="s">
        <v>220</v>
      </c>
      <c r="AH37" s="66"/>
      <c r="AI37" s="66"/>
      <c r="AJ37" s="66"/>
      <c r="AK37" s="66"/>
      <c r="AL37" s="66"/>
      <c r="AM37" s="66"/>
      <c r="AN37" s="66"/>
      <c r="AO37" s="66"/>
    </row>
    <row r="38" spans="2:41" x14ac:dyDescent="0.25">
      <c r="B38" s="46" t="s">
        <v>213</v>
      </c>
      <c r="C38" s="57">
        <f>'[1]Приложение №5 Коминтерновская'!V7</f>
        <v>2949.901166666667</v>
      </c>
      <c r="D38" s="59">
        <f t="shared" si="8"/>
        <v>8.9916666666795209E-2</v>
      </c>
      <c r="E38" s="60">
        <f t="shared" si="9"/>
        <v>4316.00000000617</v>
      </c>
      <c r="F38" s="99">
        <v>17419.46053</v>
      </c>
      <c r="G38" s="24">
        <f t="shared" si="10"/>
        <v>653.22976987500078</v>
      </c>
      <c r="H38" s="23">
        <v>0</v>
      </c>
      <c r="I38" s="23">
        <f t="shared" si="11"/>
        <v>16766.230760125</v>
      </c>
      <c r="J38" s="61"/>
      <c r="K38" s="66"/>
      <c r="L38" s="66"/>
      <c r="M38" s="66"/>
      <c r="N38" s="66"/>
      <c r="O38" s="66"/>
      <c r="P38" s="66"/>
      <c r="Q38" s="66"/>
      <c r="R38" s="66"/>
      <c r="S38" s="66"/>
      <c r="T38" s="66"/>
      <c r="W38" s="277" t="s">
        <v>213</v>
      </c>
      <c r="X38" s="43">
        <v>6623.0668000000014</v>
      </c>
      <c r="Y38" s="278">
        <f t="shared" si="12"/>
        <v>0.12539999999989959</v>
      </c>
      <c r="Z38" s="60">
        <f t="shared" si="13"/>
        <v>4138.1999999966865</v>
      </c>
      <c r="AA38" s="99">
        <f t="shared" si="14"/>
        <v>7649.3999999856896</v>
      </c>
      <c r="AB38" s="279">
        <v>196.92000000000021</v>
      </c>
      <c r="AC38" s="279">
        <v>77.100000000000051</v>
      </c>
      <c r="AD38" s="23">
        <f t="shared" si="15"/>
        <v>7452.4799999856896</v>
      </c>
      <c r="AE38" s="61"/>
      <c r="AF38" s="66"/>
      <c r="AG38" s="66"/>
      <c r="AH38" s="66"/>
      <c r="AI38" s="66"/>
      <c r="AJ38" s="66"/>
      <c r="AK38" s="66"/>
      <c r="AL38" s="66"/>
      <c r="AM38" s="66"/>
      <c r="AN38" s="66"/>
      <c r="AO38" s="66"/>
    </row>
    <row r="39" spans="2:41" x14ac:dyDescent="0.25">
      <c r="B39" s="46" t="s">
        <v>114</v>
      </c>
      <c r="C39" s="57">
        <f>'[1]Приложение №5 Коминтерновская'!W7</f>
        <v>2949.9911458333336</v>
      </c>
      <c r="D39" s="59">
        <f t="shared" si="8"/>
        <v>8.9979166666580568E-2</v>
      </c>
      <c r="E39" s="60">
        <f t="shared" si="9"/>
        <v>4318.9999999958673</v>
      </c>
      <c r="F39" s="99">
        <v>17205.830499999996</v>
      </c>
      <c r="G39" s="24">
        <f t="shared" si="10"/>
        <v>645.21864374999859</v>
      </c>
      <c r="H39" s="23">
        <v>4</v>
      </c>
      <c r="I39" s="23">
        <f t="shared" si="11"/>
        <v>16560.611856249998</v>
      </c>
      <c r="J39" s="61"/>
      <c r="K39" s="66" t="s">
        <v>221</v>
      </c>
      <c r="L39" s="66"/>
      <c r="M39" s="66"/>
      <c r="N39" s="66"/>
      <c r="O39" s="66"/>
      <c r="P39" s="66"/>
      <c r="Q39" s="66"/>
      <c r="R39" s="66"/>
      <c r="S39" s="66"/>
      <c r="T39" s="66"/>
      <c r="W39" s="277" t="s">
        <v>114</v>
      </c>
      <c r="X39" s="43">
        <v>6623.1939000000011</v>
      </c>
      <c r="Y39" s="278">
        <f t="shared" si="12"/>
        <v>0.12709999999970023</v>
      </c>
      <c r="Z39" s="60">
        <f t="shared" si="13"/>
        <v>4194.2999999901076</v>
      </c>
      <c r="AA39" s="99">
        <f t="shared" si="14"/>
        <v>7853.9999999793508</v>
      </c>
      <c r="AB39" s="279">
        <v>203.04000000000056</v>
      </c>
      <c r="AC39" s="279">
        <v>81.000000000000071</v>
      </c>
      <c r="AD39" s="23">
        <f t="shared" si="15"/>
        <v>7650.95999997935</v>
      </c>
      <c r="AE39" s="61"/>
      <c r="AF39" s="66" t="s">
        <v>221</v>
      </c>
      <c r="AG39" s="66"/>
      <c r="AH39" s="66"/>
      <c r="AI39" s="66"/>
      <c r="AJ39" s="66"/>
      <c r="AK39" s="66"/>
      <c r="AL39" s="66"/>
      <c r="AM39" s="66"/>
      <c r="AN39" s="66"/>
      <c r="AO39" s="66"/>
    </row>
    <row r="40" spans="2:41" ht="14.25" customHeight="1" x14ac:dyDescent="0.25">
      <c r="B40" s="46" t="s">
        <v>214</v>
      </c>
      <c r="C40" s="57">
        <f>'[1]Приложение №5 Коминтерновская'!X7</f>
        <v>2950.0791666666669</v>
      </c>
      <c r="D40" s="59">
        <f t="shared" si="8"/>
        <v>8.8020833333303017E-2</v>
      </c>
      <c r="E40" s="60">
        <f t="shared" si="9"/>
        <v>4224.9999999985448</v>
      </c>
      <c r="F40" s="99">
        <v>16751.562029999997</v>
      </c>
      <c r="G40" s="24">
        <f t="shared" si="10"/>
        <v>628.1835761250004</v>
      </c>
      <c r="H40" s="23">
        <v>18</v>
      </c>
      <c r="I40" s="23">
        <f t="shared" si="11"/>
        <v>16123.378453874997</v>
      </c>
      <c r="J40" s="61"/>
      <c r="K40" s="66" t="s">
        <v>222</v>
      </c>
      <c r="L40" s="66"/>
      <c r="M40" s="66"/>
      <c r="N40" s="66"/>
      <c r="O40" s="66"/>
      <c r="P40" s="66"/>
      <c r="Q40" s="66"/>
      <c r="R40" s="66"/>
      <c r="S40" s="66"/>
      <c r="T40" s="66"/>
      <c r="W40" s="277" t="s">
        <v>214</v>
      </c>
      <c r="X40" s="43">
        <v>6623.322000000001</v>
      </c>
      <c r="Y40" s="278">
        <f t="shared" si="12"/>
        <v>0.12809999999990396</v>
      </c>
      <c r="Z40" s="60">
        <f t="shared" si="13"/>
        <v>4227.2999999968306</v>
      </c>
      <c r="AA40" s="99">
        <f t="shared" si="14"/>
        <v>7939.8000000028333</v>
      </c>
      <c r="AB40" s="279">
        <v>168.9199999999999</v>
      </c>
      <c r="AC40" s="279">
        <v>39.000000000000036</v>
      </c>
      <c r="AD40" s="23">
        <f t="shared" si="15"/>
        <v>7770.8800000028332</v>
      </c>
      <c r="AE40" s="61"/>
      <c r="AF40" s="66" t="s">
        <v>222</v>
      </c>
      <c r="AG40" s="66"/>
      <c r="AH40" s="66"/>
      <c r="AI40" s="66"/>
      <c r="AJ40" s="66"/>
      <c r="AK40" s="66"/>
      <c r="AL40" s="66"/>
      <c r="AM40" s="66"/>
      <c r="AN40" s="66"/>
      <c r="AO40" s="66"/>
    </row>
    <row r="41" spans="2:41" x14ac:dyDescent="0.25">
      <c r="B41" s="46" t="s">
        <v>215</v>
      </c>
      <c r="C41" s="57">
        <f>'[1]Приложение №5 Коминтерновская'!Y7</f>
        <v>2950.1662291666667</v>
      </c>
      <c r="D41" s="59">
        <f t="shared" si="8"/>
        <v>8.7062499999774445E-2</v>
      </c>
      <c r="E41" s="60">
        <f t="shared" si="9"/>
        <v>4178.9999999891734</v>
      </c>
      <c r="F41" s="99">
        <v>16181.768029999997</v>
      </c>
      <c r="G41" s="24">
        <f t="shared" si="10"/>
        <v>606.81630112499988</v>
      </c>
      <c r="H41" s="23">
        <v>12</v>
      </c>
      <c r="I41" s="23">
        <f t="shared" si="11"/>
        <v>15574.951728874998</v>
      </c>
      <c r="J41" s="61"/>
      <c r="K41" s="66" t="s">
        <v>223</v>
      </c>
      <c r="L41" s="66"/>
      <c r="M41" s="66"/>
      <c r="N41" s="66"/>
      <c r="O41" s="66"/>
      <c r="P41" s="66"/>
      <c r="Q41" s="66"/>
      <c r="R41" s="66"/>
      <c r="S41" s="66"/>
      <c r="T41" s="66"/>
      <c r="W41" s="277" t="s">
        <v>215</v>
      </c>
      <c r="X41" s="274">
        <v>6623.4507000000012</v>
      </c>
      <c r="Y41" s="278">
        <f t="shared" si="12"/>
        <v>0.12870000000020809</v>
      </c>
      <c r="Z41" s="60">
        <f t="shared" si="13"/>
        <v>4247.100000006867</v>
      </c>
      <c r="AA41" s="99">
        <f t="shared" si="14"/>
        <v>8012.3999999996158</v>
      </c>
      <c r="AB41" s="279">
        <v>193.96000000000129</v>
      </c>
      <c r="AC41" s="279">
        <v>38.100000000000023</v>
      </c>
      <c r="AD41" s="23">
        <f t="shared" si="15"/>
        <v>7818.4399999996149</v>
      </c>
      <c r="AE41" s="61"/>
      <c r="AF41" s="66" t="s">
        <v>223</v>
      </c>
      <c r="AG41" s="66"/>
      <c r="AH41" s="66"/>
      <c r="AI41" s="66"/>
      <c r="AJ41" s="66"/>
      <c r="AK41" s="66"/>
      <c r="AL41" s="66"/>
      <c r="AM41" s="66"/>
      <c r="AN41" s="66"/>
      <c r="AO41" s="66"/>
    </row>
    <row r="42" spans="2:41" x14ac:dyDescent="0.25">
      <c r="B42" s="46" t="s">
        <v>216</v>
      </c>
      <c r="C42" s="57">
        <f>'[1]Приложение №5 Коминтерновская'!Z7</f>
        <v>2950.254625</v>
      </c>
      <c r="D42" s="59">
        <f t="shared" si="8"/>
        <v>8.8395833333379414E-2</v>
      </c>
      <c r="E42" s="60">
        <f t="shared" si="9"/>
        <v>4243.0000000022119</v>
      </c>
      <c r="F42" s="99">
        <v>15910.996499999999</v>
      </c>
      <c r="G42" s="24">
        <f t="shared" si="10"/>
        <v>596.66236874999959</v>
      </c>
      <c r="H42" s="23">
        <v>11</v>
      </c>
      <c r="I42" s="23">
        <f t="shared" si="11"/>
        <v>15314.33413125</v>
      </c>
      <c r="J42" s="61"/>
      <c r="K42" s="66" t="s">
        <v>224</v>
      </c>
      <c r="L42" s="66"/>
      <c r="M42" s="66"/>
      <c r="N42" s="66"/>
      <c r="O42" s="66"/>
      <c r="P42" s="66"/>
      <c r="Q42" s="66"/>
      <c r="R42" s="66"/>
      <c r="S42" s="66"/>
      <c r="T42" s="66"/>
      <c r="W42" s="277" t="s">
        <v>216</v>
      </c>
      <c r="X42" s="274">
        <v>6623.5761000000011</v>
      </c>
      <c r="Y42" s="278">
        <f t="shared" si="12"/>
        <v>0.12539999999989959</v>
      </c>
      <c r="Z42" s="60">
        <f t="shared" si="13"/>
        <v>4138.1999999966865</v>
      </c>
      <c r="AA42" s="99">
        <f t="shared" si="14"/>
        <v>7910.1000000027852</v>
      </c>
      <c r="AB42" s="279">
        <v>160.13999999999922</v>
      </c>
      <c r="AC42" s="279">
        <v>2.1000000000000463</v>
      </c>
      <c r="AD42" s="23">
        <f t="shared" si="15"/>
        <v>7749.9600000027858</v>
      </c>
      <c r="AE42" s="61"/>
      <c r="AF42" s="66" t="s">
        <v>224</v>
      </c>
      <c r="AG42" s="66"/>
      <c r="AH42" s="66"/>
      <c r="AI42" s="66"/>
      <c r="AJ42" s="66"/>
      <c r="AK42" s="66"/>
      <c r="AL42" s="66"/>
      <c r="AM42" s="66"/>
      <c r="AN42" s="66"/>
      <c r="AO42" s="66"/>
    </row>
    <row r="43" spans="2:41" x14ac:dyDescent="0.25">
      <c r="B43" s="46" t="s">
        <v>112</v>
      </c>
      <c r="C43" s="57">
        <f>'[1]Приложение №5 Коминтерновская'!AA7</f>
        <v>2950.3454166666666</v>
      </c>
      <c r="D43" s="59">
        <f t="shared" si="8"/>
        <v>9.0791666666518722E-2</v>
      </c>
      <c r="E43" s="60">
        <f t="shared" si="9"/>
        <v>4357.9999999928987</v>
      </c>
      <c r="F43" s="99">
        <v>18553.206529999996</v>
      </c>
      <c r="G43" s="24">
        <f t="shared" si="10"/>
        <v>695.74524487500094</v>
      </c>
      <c r="H43" s="23">
        <v>24</v>
      </c>
      <c r="I43" s="23">
        <f t="shared" si="11"/>
        <v>17857.461285124995</v>
      </c>
      <c r="J43" s="61"/>
      <c r="K43" s="66" t="s">
        <v>225</v>
      </c>
      <c r="L43" s="66"/>
      <c r="M43" s="66"/>
      <c r="N43" s="66"/>
      <c r="O43" s="66"/>
      <c r="P43" s="66"/>
      <c r="Q43" s="66"/>
      <c r="R43" s="66"/>
      <c r="S43" s="66"/>
      <c r="T43" s="66"/>
      <c r="W43" s="277" t="s">
        <v>112</v>
      </c>
      <c r="X43" s="274">
        <v>6623.6883000000007</v>
      </c>
      <c r="Y43" s="278">
        <f t="shared" si="12"/>
        <v>0.11219999999957508</v>
      </c>
      <c r="Z43" s="60">
        <f t="shared" si="13"/>
        <v>3702.5999999859778</v>
      </c>
      <c r="AA43" s="99">
        <f t="shared" si="14"/>
        <v>7253.3999999950538</v>
      </c>
      <c r="AB43" s="279">
        <v>144.12000000000009</v>
      </c>
      <c r="AC43" s="279">
        <v>69.899999999999963</v>
      </c>
      <c r="AD43" s="23">
        <f t="shared" si="15"/>
        <v>7109.2799999950539</v>
      </c>
      <c r="AE43" s="61"/>
      <c r="AF43" s="66" t="s">
        <v>225</v>
      </c>
      <c r="AG43" s="66"/>
      <c r="AH43" s="66"/>
      <c r="AI43" s="66"/>
      <c r="AJ43" s="66"/>
      <c r="AK43" s="66"/>
      <c r="AL43" s="66"/>
      <c r="AM43" s="66"/>
      <c r="AN43" s="66"/>
      <c r="AO43" s="66"/>
    </row>
    <row r="44" spans="2:41" x14ac:dyDescent="0.25">
      <c r="B44" s="46" t="s">
        <v>217</v>
      </c>
      <c r="C44" s="57">
        <f>'[1]Приложение №5 Коминтерновская'!AB7</f>
        <v>2950.4279166666665</v>
      </c>
      <c r="D44" s="59">
        <f t="shared" si="8"/>
        <v>8.249999999998181E-2</v>
      </c>
      <c r="E44" s="60">
        <f t="shared" si="9"/>
        <v>3959.9999999991269</v>
      </c>
      <c r="F44" s="99">
        <v>16611.888029999998</v>
      </c>
      <c r="G44" s="24">
        <f t="shared" si="10"/>
        <v>622.94580112499898</v>
      </c>
      <c r="H44" s="23">
        <f>G44/17</f>
        <v>36.643870654411707</v>
      </c>
      <c r="I44" s="23">
        <f t="shared" si="11"/>
        <v>15988.942228874999</v>
      </c>
      <c r="J44" s="61"/>
      <c r="K44" s="66" t="s">
        <v>226</v>
      </c>
      <c r="L44" s="66"/>
      <c r="M44" s="66"/>
      <c r="N44" s="66"/>
      <c r="O44" s="66"/>
      <c r="P44" s="66"/>
      <c r="Q44" s="66"/>
      <c r="R44" s="66"/>
      <c r="S44" s="66"/>
      <c r="T44" s="66"/>
      <c r="W44" s="277" t="s">
        <v>217</v>
      </c>
      <c r="X44" s="274">
        <v>6623.7548000000006</v>
      </c>
      <c r="Y44" s="278">
        <f t="shared" si="12"/>
        <v>6.6499999999905413E-2</v>
      </c>
      <c r="Z44" s="60">
        <f t="shared" si="13"/>
        <v>2194.4999999968786</v>
      </c>
      <c r="AA44" s="99">
        <f t="shared" si="14"/>
        <v>4897.2000000012486</v>
      </c>
      <c r="AB44" s="279">
        <v>110.31999999999998</v>
      </c>
      <c r="AC44" s="279">
        <v>-11.699999999999932</v>
      </c>
      <c r="AD44" s="23">
        <f t="shared" si="15"/>
        <v>4786.8800000012488</v>
      </c>
      <c r="AE44" s="61"/>
      <c r="AF44" s="66" t="s">
        <v>226</v>
      </c>
      <c r="AG44" s="66"/>
      <c r="AH44" s="66"/>
      <c r="AI44" s="66"/>
      <c r="AJ44" s="66"/>
      <c r="AK44" s="66"/>
      <c r="AL44" s="66"/>
      <c r="AM44" s="66"/>
      <c r="AN44" s="66"/>
      <c r="AO44" s="66"/>
    </row>
    <row r="45" spans="2:41" x14ac:dyDescent="0.25">
      <c r="B45" s="46" t="s">
        <v>218</v>
      </c>
      <c r="C45" s="57">
        <f>'[1]Приложение №5 Коминтерновская'!AC7</f>
        <v>2950.5006041666666</v>
      </c>
      <c r="D45" s="59">
        <f t="shared" si="8"/>
        <v>7.2687500000029104E-2</v>
      </c>
      <c r="E45" s="60">
        <f t="shared" si="9"/>
        <v>3489.000000001397</v>
      </c>
      <c r="F45" s="99">
        <v>13927.4025</v>
      </c>
      <c r="G45" s="24">
        <f t="shared" si="10"/>
        <v>522.27759374999914</v>
      </c>
      <c r="H45" s="23">
        <v>25</v>
      </c>
      <c r="I45" s="23">
        <f t="shared" si="11"/>
        <v>13405.124906250001</v>
      </c>
      <c r="J45" s="61"/>
      <c r="K45" s="66" t="s">
        <v>227</v>
      </c>
      <c r="L45" s="66"/>
      <c r="M45" s="66"/>
      <c r="N45" s="66"/>
      <c r="O45" s="66"/>
      <c r="P45" s="66"/>
      <c r="Q45" s="66"/>
      <c r="R45" s="66"/>
      <c r="S45" s="66"/>
      <c r="T45" s="66"/>
      <c r="W45" s="277" t="s">
        <v>218</v>
      </c>
      <c r="X45" s="274">
        <v>6623.8092000000006</v>
      </c>
      <c r="Y45" s="278">
        <f t="shared" si="12"/>
        <v>5.4399999999986903E-2</v>
      </c>
      <c r="Z45" s="60">
        <f t="shared" si="13"/>
        <v>1795.1999999995678</v>
      </c>
      <c r="AA45" s="99">
        <f t="shared" si="14"/>
        <v>4108.4999999966385</v>
      </c>
      <c r="AB45" s="279">
        <v>116.74000000000004</v>
      </c>
      <c r="AC45" s="279">
        <v>-38.69999999999996</v>
      </c>
      <c r="AD45" s="23">
        <f t="shared" si="15"/>
        <v>3991.7599999966383</v>
      </c>
      <c r="AE45" s="61"/>
      <c r="AF45" s="66" t="s">
        <v>227</v>
      </c>
      <c r="AG45" s="66"/>
      <c r="AH45" s="66"/>
      <c r="AI45" s="66"/>
      <c r="AJ45" s="66"/>
      <c r="AK45" s="66"/>
      <c r="AL45" s="66"/>
      <c r="AM45" s="66"/>
      <c r="AN45" s="66"/>
      <c r="AO45" s="66"/>
    </row>
    <row r="46" spans="2:41" x14ac:dyDescent="0.25">
      <c r="B46" s="546" t="s">
        <v>219</v>
      </c>
      <c r="C46" s="548"/>
      <c r="D46" s="548"/>
      <c r="E46" s="68">
        <f>SUM(E22:E45)</f>
        <v>87532.999999988533</v>
      </c>
      <c r="F46" s="68">
        <f>SUM(F22:F45)</f>
        <v>382223.19644999993</v>
      </c>
      <c r="G46" s="68">
        <f>SUM(G22:G45)</f>
        <v>14333.369866874995</v>
      </c>
      <c r="H46" s="68">
        <f>SUM(H22:H45)</f>
        <v>381.61279866176466</v>
      </c>
      <c r="I46" s="68">
        <f>SUM(I22:I45)</f>
        <v>367889.82658312493</v>
      </c>
      <c r="J46" s="61"/>
      <c r="K46" s="66" t="s">
        <v>228</v>
      </c>
      <c r="L46" s="66"/>
      <c r="M46" s="66"/>
      <c r="N46" s="66"/>
      <c r="O46" s="66"/>
      <c r="P46" s="66"/>
      <c r="Q46" s="66"/>
      <c r="R46" s="66"/>
      <c r="S46" s="66"/>
      <c r="T46" s="66"/>
      <c r="W46" s="546" t="s">
        <v>219</v>
      </c>
      <c r="X46" s="547"/>
      <c r="Y46" s="548"/>
      <c r="Z46" s="68">
        <f>SUM(Z22:Z45)</f>
        <v>67986.600000026549</v>
      </c>
      <c r="AA46" s="68">
        <f>SUM(AA22:AA45)</f>
        <v>135273.60000004864</v>
      </c>
      <c r="AB46" s="68">
        <f>SUM(AB22:AB45)</f>
        <v>4242.5600000000031</v>
      </c>
      <c r="AC46" s="68">
        <f>SUM(AC22:AC45)</f>
        <v>1233.9000000000003</v>
      </c>
      <c r="AD46" s="68">
        <f>SUM(AD22:AD45)</f>
        <v>131031.04000004861</v>
      </c>
      <c r="AE46" s="61"/>
      <c r="AF46" s="66" t="s">
        <v>228</v>
      </c>
      <c r="AG46" s="66"/>
      <c r="AH46" s="66"/>
      <c r="AI46" s="66"/>
      <c r="AJ46" s="66"/>
      <c r="AK46" s="66"/>
      <c r="AL46" s="66"/>
      <c r="AM46" s="66"/>
      <c r="AN46" s="66"/>
      <c r="AO46" s="66"/>
    </row>
    <row r="47" spans="2:41" ht="14.25" customHeight="1" thickBot="1" x14ac:dyDescent="0.3">
      <c r="B47" s="66"/>
      <c r="C47" s="37"/>
      <c r="D47" s="66"/>
      <c r="E47" s="69"/>
      <c r="F47" s="70" t="s">
        <v>229</v>
      </c>
      <c r="G47" s="55"/>
      <c r="H47" s="33"/>
      <c r="I47" s="56"/>
      <c r="J47" s="37"/>
      <c r="K47" s="66" t="s">
        <v>230</v>
      </c>
      <c r="L47" s="66"/>
      <c r="M47" s="66"/>
      <c r="N47" s="66"/>
      <c r="O47" s="66"/>
      <c r="P47" s="66"/>
      <c r="Q47" s="66"/>
      <c r="R47" s="66"/>
      <c r="S47" s="66"/>
      <c r="T47" s="66"/>
      <c r="W47" s="66"/>
      <c r="X47" s="37"/>
      <c r="Y47" s="66"/>
      <c r="Z47" s="69"/>
      <c r="AA47" s="70" t="s">
        <v>229</v>
      </c>
      <c r="AB47" s="55"/>
      <c r="AC47" s="33"/>
      <c r="AD47" s="56"/>
      <c r="AE47" s="37"/>
      <c r="AF47" s="66" t="s">
        <v>230</v>
      </c>
      <c r="AG47" s="66"/>
      <c r="AH47" s="66"/>
      <c r="AI47" s="66"/>
      <c r="AJ47" s="66"/>
      <c r="AK47" s="66"/>
      <c r="AL47" s="66"/>
      <c r="AM47" s="66"/>
      <c r="AN47" s="66"/>
      <c r="AO47" s="66"/>
    </row>
    <row r="48" spans="2:41" ht="21.75" customHeight="1" x14ac:dyDescent="0.25">
      <c r="B48" s="66"/>
      <c r="C48" s="66"/>
      <c r="D48" s="66"/>
      <c r="E48" s="66"/>
      <c r="F48" s="71"/>
      <c r="G48" s="71"/>
      <c r="H48" s="66"/>
      <c r="I48" s="66"/>
      <c r="J48" s="66"/>
      <c r="K48" s="66" t="s">
        <v>231</v>
      </c>
      <c r="L48" s="66"/>
      <c r="M48" s="66"/>
      <c r="N48" s="66"/>
      <c r="O48" s="66"/>
      <c r="P48" s="66"/>
      <c r="Q48" s="66"/>
      <c r="R48" s="66"/>
      <c r="S48" s="66"/>
      <c r="T48" s="66"/>
      <c r="W48" s="66"/>
      <c r="X48" s="66"/>
      <c r="Y48" s="66"/>
      <c r="Z48" s="66"/>
      <c r="AA48" s="71"/>
      <c r="AB48" s="71"/>
      <c r="AC48" s="66"/>
      <c r="AD48" s="66"/>
      <c r="AE48" s="66"/>
      <c r="AF48" s="66" t="s">
        <v>231</v>
      </c>
      <c r="AG48" s="66"/>
      <c r="AH48" s="66"/>
      <c r="AI48" s="66"/>
      <c r="AJ48" s="66"/>
      <c r="AK48" s="66"/>
      <c r="AL48" s="66"/>
      <c r="AM48" s="66"/>
      <c r="AN48" s="66"/>
      <c r="AO48" s="66"/>
    </row>
    <row r="49" spans="2:41" ht="18.75" customHeight="1" x14ac:dyDescent="0.25">
      <c r="B49" s="66"/>
      <c r="C49" s="66" t="s">
        <v>232</v>
      </c>
      <c r="D49" s="66"/>
      <c r="E49" s="66"/>
      <c r="F49" s="72"/>
      <c r="G49" s="66"/>
      <c r="H49" s="66" t="s">
        <v>233</v>
      </c>
      <c r="I49" s="66"/>
      <c r="J49" s="66"/>
      <c r="K49" s="66" t="s">
        <v>264</v>
      </c>
      <c r="L49" s="66"/>
      <c r="M49" s="66"/>
      <c r="N49" s="66"/>
      <c r="O49" s="66"/>
      <c r="P49" s="66"/>
      <c r="Q49" s="66"/>
      <c r="R49" s="66"/>
      <c r="S49" s="66"/>
      <c r="T49" s="66"/>
      <c r="W49" s="66"/>
      <c r="X49" s="66" t="s">
        <v>232</v>
      </c>
      <c r="Y49" s="66"/>
      <c r="Z49" s="66"/>
      <c r="AA49" s="72"/>
      <c r="AB49" s="66"/>
      <c r="AC49" s="66" t="s">
        <v>233</v>
      </c>
      <c r="AD49" s="66"/>
      <c r="AE49" s="66"/>
      <c r="AF49" s="66" t="s">
        <v>264</v>
      </c>
      <c r="AG49" s="66"/>
      <c r="AH49" s="66"/>
      <c r="AI49" s="66"/>
      <c r="AJ49" s="66"/>
      <c r="AK49" s="66"/>
      <c r="AL49" s="66"/>
      <c r="AM49" s="66"/>
      <c r="AN49" s="66"/>
      <c r="AO49" s="66"/>
    </row>
    <row r="50" spans="2:41" ht="21" customHeight="1" x14ac:dyDescent="0.25">
      <c r="B50" s="66"/>
      <c r="C50" s="66" t="s">
        <v>234</v>
      </c>
      <c r="D50" s="66"/>
      <c r="E50" s="66"/>
      <c r="F50" s="71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W50" s="66"/>
      <c r="X50" s="66" t="s">
        <v>234</v>
      </c>
      <c r="Y50" s="66"/>
      <c r="Z50" s="66"/>
      <c r="AA50" s="71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</row>
    <row r="51" spans="2:41" x14ac:dyDescent="0.25">
      <c r="B51" s="66"/>
      <c r="C51" s="66"/>
      <c r="D51" s="66"/>
      <c r="E51" s="73"/>
      <c r="F51" s="73"/>
      <c r="G51" s="73"/>
      <c r="H51" s="66"/>
      <c r="I51" s="73"/>
      <c r="J51" s="73"/>
      <c r="K51" s="66"/>
      <c r="L51" s="66"/>
      <c r="M51" s="66"/>
      <c r="N51" s="66"/>
      <c r="O51" s="66"/>
      <c r="P51" s="66"/>
      <c r="Q51" s="66"/>
      <c r="R51" s="66"/>
      <c r="S51" s="66"/>
      <c r="T51" s="66"/>
      <c r="W51" s="66"/>
      <c r="X51" s="66"/>
      <c r="Y51" s="66"/>
      <c r="Z51" s="73"/>
      <c r="AA51" s="73"/>
      <c r="AB51" s="73"/>
      <c r="AC51" s="66"/>
      <c r="AD51" s="73"/>
      <c r="AE51" s="73"/>
      <c r="AF51" s="66"/>
      <c r="AG51" s="66"/>
      <c r="AH51" s="66"/>
      <c r="AI51" s="66"/>
      <c r="AJ51" s="66"/>
      <c r="AK51" s="66"/>
      <c r="AL51" s="66"/>
      <c r="AM51" s="66"/>
      <c r="AN51" s="66"/>
      <c r="AO51" s="66"/>
    </row>
    <row r="52" spans="2:41" x14ac:dyDescent="0.25">
      <c r="B52" s="66"/>
      <c r="C52" s="66"/>
      <c r="D52" s="66"/>
      <c r="E52" s="37"/>
      <c r="F52" s="37"/>
      <c r="G52" s="37"/>
      <c r="H52" s="66"/>
      <c r="I52" s="37"/>
      <c r="J52" s="37"/>
      <c r="K52" s="66"/>
      <c r="L52" s="66"/>
      <c r="M52" s="66"/>
      <c r="N52" s="66"/>
      <c r="O52" s="66"/>
      <c r="P52" s="66"/>
      <c r="Q52" s="66"/>
      <c r="R52" s="66"/>
      <c r="S52" s="66"/>
      <c r="T52" s="66"/>
      <c r="W52" s="66"/>
      <c r="X52" s="66"/>
      <c r="Y52" s="66"/>
      <c r="Z52" s="37"/>
      <c r="AA52" s="37"/>
      <c r="AB52" s="37"/>
      <c r="AC52" s="66"/>
      <c r="AD52" s="37"/>
      <c r="AE52" s="37"/>
      <c r="AF52" s="66"/>
      <c r="AG52" s="66"/>
      <c r="AH52" s="66"/>
      <c r="AI52" s="66"/>
      <c r="AJ52" s="66"/>
      <c r="AK52" s="66"/>
      <c r="AL52" s="66"/>
      <c r="AM52" s="66"/>
      <c r="AN52" s="66"/>
      <c r="AO52" s="66"/>
    </row>
    <row r="53" spans="2:41" ht="10.5" customHeight="1" x14ac:dyDescent="0.25">
      <c r="B53" s="66"/>
      <c r="C53" s="66" t="s">
        <v>265</v>
      </c>
      <c r="D53" s="66"/>
      <c r="E53" s="66"/>
      <c r="F53" s="66"/>
      <c r="G53" s="66"/>
      <c r="H53" s="66" t="s">
        <v>266</v>
      </c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W53" s="66"/>
      <c r="X53" s="66" t="s">
        <v>265</v>
      </c>
      <c r="Y53" s="66"/>
      <c r="Z53" s="66"/>
      <c r="AA53" s="66"/>
      <c r="AB53" s="66"/>
      <c r="AC53" s="66" t="s">
        <v>266</v>
      </c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</row>
    <row r="54" spans="2:41" x14ac:dyDescent="0.25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</row>
    <row r="55" spans="2:41" x14ac:dyDescent="0.25">
      <c r="B55" s="66"/>
      <c r="C55" s="74"/>
      <c r="D55" s="66"/>
      <c r="E55" s="66"/>
      <c r="F55" s="66"/>
      <c r="G55" s="66"/>
      <c r="H55" s="73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W55" s="66"/>
      <c r="X55" s="74"/>
      <c r="Y55" s="66"/>
      <c r="Z55" s="66"/>
      <c r="AA55" s="66"/>
      <c r="AB55" s="66"/>
      <c r="AC55" s="73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</row>
    <row r="56" spans="2:41" x14ac:dyDescent="0.25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</row>
    <row r="57" spans="2:41" x14ac:dyDescent="0.25">
      <c r="K57" s="74"/>
      <c r="L57" s="74"/>
      <c r="M57" s="74"/>
      <c r="N57" s="74"/>
      <c r="O57" s="74"/>
      <c r="P57" s="74"/>
      <c r="Q57" s="74"/>
      <c r="R57" s="74"/>
      <c r="S57" s="74"/>
      <c r="T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</row>
    <row r="61" spans="2:41" x14ac:dyDescent="0.25">
      <c r="G61" s="75"/>
      <c r="I61" s="75"/>
      <c r="AB61" s="75"/>
      <c r="AD61" s="75"/>
    </row>
    <row r="62" spans="2:41" x14ac:dyDescent="0.25">
      <c r="G62" s="75"/>
      <c r="I62" s="75"/>
      <c r="AB62" s="75"/>
      <c r="AD62" s="75"/>
    </row>
    <row r="63" spans="2:41" x14ac:dyDescent="0.25">
      <c r="G63" s="75"/>
      <c r="H63" s="75"/>
      <c r="I63" s="75"/>
      <c r="AB63" s="75"/>
      <c r="AC63" s="75"/>
      <c r="AD63" s="75"/>
    </row>
    <row r="64" spans="2:41" x14ac:dyDescent="0.25">
      <c r="G64" s="75"/>
      <c r="I64" s="75"/>
      <c r="AB64" s="75"/>
      <c r="AD64" s="75"/>
    </row>
    <row r="65" spans="7:30" x14ac:dyDescent="0.25">
      <c r="G65" s="75"/>
      <c r="I65" s="75"/>
      <c r="AB65" s="75"/>
      <c r="AD65" s="75"/>
    </row>
    <row r="66" spans="7:30" x14ac:dyDescent="0.25">
      <c r="G66" s="75"/>
      <c r="I66" s="75"/>
      <c r="AB66" s="75"/>
      <c r="AD66" s="75"/>
    </row>
    <row r="67" spans="7:30" x14ac:dyDescent="0.25">
      <c r="G67" s="75"/>
      <c r="I67" s="75"/>
      <c r="AB67" s="75"/>
      <c r="AD67" s="75"/>
    </row>
    <row r="68" spans="7:30" x14ac:dyDescent="0.25">
      <c r="G68" s="75"/>
      <c r="I68" s="75"/>
      <c r="AB68" s="75"/>
      <c r="AD68" s="75"/>
    </row>
    <row r="69" spans="7:30" x14ac:dyDescent="0.25">
      <c r="G69" s="75"/>
      <c r="I69" s="75"/>
      <c r="AB69" s="75"/>
      <c r="AD69" s="75"/>
    </row>
    <row r="70" spans="7:30" x14ac:dyDescent="0.25">
      <c r="G70" s="75"/>
      <c r="I70" s="75"/>
      <c r="AB70" s="75"/>
      <c r="AD70" s="75"/>
    </row>
    <row r="71" spans="7:30" x14ac:dyDescent="0.25">
      <c r="G71" s="75"/>
      <c r="I71" s="75"/>
      <c r="U71" s="75"/>
      <c r="AB71" s="75"/>
      <c r="AD71" s="75"/>
    </row>
    <row r="72" spans="7:30" x14ac:dyDescent="0.25">
      <c r="G72" s="75"/>
      <c r="I72" s="75"/>
      <c r="AB72" s="75"/>
      <c r="AD72" s="75"/>
    </row>
    <row r="73" spans="7:30" x14ac:dyDescent="0.25">
      <c r="G73" s="75"/>
      <c r="I73" s="75"/>
      <c r="AB73" s="75"/>
      <c r="AD73" s="75"/>
    </row>
    <row r="74" spans="7:30" x14ac:dyDescent="0.25">
      <c r="G74" s="75"/>
      <c r="I74" s="75"/>
      <c r="AB74" s="75"/>
      <c r="AD74" s="75"/>
    </row>
    <row r="75" spans="7:30" x14ac:dyDescent="0.25">
      <c r="G75" s="75"/>
      <c r="I75" s="75"/>
      <c r="AB75" s="75"/>
      <c r="AD75" s="75"/>
    </row>
    <row r="76" spans="7:30" x14ac:dyDescent="0.25">
      <c r="G76" s="75"/>
      <c r="I76" s="75"/>
      <c r="AB76" s="75"/>
      <c r="AD76" s="75"/>
    </row>
    <row r="77" spans="7:30" x14ac:dyDescent="0.25">
      <c r="G77" s="75"/>
      <c r="I77" s="75"/>
      <c r="AB77" s="75"/>
      <c r="AD77" s="75"/>
    </row>
    <row r="78" spans="7:30" x14ac:dyDescent="0.25">
      <c r="G78" s="75"/>
      <c r="I78" s="75"/>
      <c r="AB78" s="75"/>
      <c r="AD78" s="75"/>
    </row>
    <row r="79" spans="7:30" x14ac:dyDescent="0.25">
      <c r="G79" s="75"/>
      <c r="I79" s="75"/>
      <c r="AB79" s="75"/>
      <c r="AD79" s="75"/>
    </row>
    <row r="80" spans="7:30" x14ac:dyDescent="0.25">
      <c r="G80" s="75"/>
      <c r="I80" s="75"/>
      <c r="AB80" s="75"/>
      <c r="AD80" s="75"/>
    </row>
    <row r="81" spans="7:30" x14ac:dyDescent="0.25">
      <c r="G81" s="75"/>
      <c r="I81" s="75"/>
      <c r="AB81" s="75"/>
      <c r="AD81" s="75"/>
    </row>
    <row r="82" spans="7:30" x14ac:dyDescent="0.25">
      <c r="G82" s="75"/>
      <c r="I82" s="75"/>
      <c r="AB82" s="75"/>
      <c r="AD82" s="75"/>
    </row>
    <row r="83" spans="7:30" x14ac:dyDescent="0.25">
      <c r="G83" s="75"/>
      <c r="H83" s="75"/>
      <c r="I83" s="75"/>
      <c r="AB83" s="75"/>
      <c r="AC83" s="75"/>
      <c r="AD83" s="75"/>
    </row>
    <row r="84" spans="7:30" x14ac:dyDescent="0.25">
      <c r="G84" s="75"/>
      <c r="I84" s="75"/>
      <c r="AB84" s="75"/>
      <c r="AD84" s="75"/>
    </row>
  </sheetData>
  <mergeCells count="20">
    <mergeCell ref="D2:I2"/>
    <mergeCell ref="B6:I6"/>
    <mergeCell ref="B7:I7"/>
    <mergeCell ref="B46:D46"/>
    <mergeCell ref="C11:I11"/>
    <mergeCell ref="G15:H15"/>
    <mergeCell ref="G16:H16"/>
    <mergeCell ref="B8:I8"/>
    <mergeCell ref="F9:G9"/>
    <mergeCell ref="C10:I10"/>
    <mergeCell ref="Y2:AD2"/>
    <mergeCell ref="W6:AD6"/>
    <mergeCell ref="W7:AD7"/>
    <mergeCell ref="W8:AD8"/>
    <mergeCell ref="AA9:AB9"/>
    <mergeCell ref="X10:AD10"/>
    <mergeCell ref="X11:AD11"/>
    <mergeCell ref="AB15:AC15"/>
    <mergeCell ref="AB16:AC16"/>
    <mergeCell ref="W46:Y46"/>
  </mergeCells>
  <pageMargins left="0.31496062992125984" right="0.70866141732283472" top="0.74803149606299213" bottom="0.15748031496062992" header="0.31496062992125984" footer="0.31496062992125984"/>
  <pageSetup paperSize="9" scale="2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AFD8F-02A2-4E8C-B1DA-9EE8212CCF67}">
  <sheetPr>
    <pageSetUpPr fitToPage="1"/>
  </sheetPr>
  <dimension ref="B1:AE44"/>
  <sheetViews>
    <sheetView topLeftCell="G1" workbookViewId="0">
      <selection activeCell="AG28" sqref="AG28"/>
    </sheetView>
  </sheetViews>
  <sheetFormatPr defaultRowHeight="15" x14ac:dyDescent="0.25"/>
  <cols>
    <col min="1" max="1" width="10.5703125" style="21" customWidth="1"/>
    <col min="2" max="2" width="8.28515625" style="21" customWidth="1"/>
    <col min="3" max="3" width="9.7109375" style="21" customWidth="1"/>
    <col min="4" max="4" width="5.85546875" style="21" customWidth="1"/>
    <col min="5" max="5" width="8.140625" style="21" customWidth="1"/>
    <col min="6" max="6" width="10.85546875" style="21" bestFit="1" customWidth="1"/>
    <col min="7" max="7" width="12.7109375" style="21" customWidth="1"/>
    <col min="8" max="8" width="10.85546875" style="21" bestFit="1" customWidth="1"/>
    <col min="9" max="9" width="6.42578125" style="21" customWidth="1"/>
    <col min="10" max="10" width="6.5703125" style="21" customWidth="1"/>
    <col min="11" max="13" width="11.85546875" style="21" bestFit="1" customWidth="1"/>
    <col min="14" max="14" width="5.85546875" style="21" customWidth="1"/>
    <col min="15" max="15" width="8.42578125" style="21" customWidth="1"/>
    <col min="16" max="17" width="11.85546875" style="21" bestFit="1" customWidth="1"/>
    <col min="18" max="18" width="10.140625" style="21" customWidth="1"/>
    <col min="19" max="19" width="9.7109375" style="21" customWidth="1"/>
    <col min="20" max="20" width="9.7109375" style="361" customWidth="1"/>
    <col min="21" max="21" width="8.42578125" style="21" customWidth="1"/>
    <col min="22" max="22" width="9.7109375" style="21" customWidth="1"/>
    <col min="23" max="23" width="5.85546875" style="21" customWidth="1"/>
    <col min="24" max="24" width="8.140625" style="21" customWidth="1"/>
    <col min="25" max="25" width="10.28515625" style="21" bestFit="1" customWidth="1"/>
    <col min="26" max="26" width="12.7109375" style="21" customWidth="1"/>
    <col min="27" max="27" width="8.140625" style="21" customWidth="1"/>
    <col min="28" max="28" width="9.7109375" style="21" customWidth="1"/>
    <col min="29" max="29" width="8.5703125" style="21" customWidth="1"/>
    <col min="30" max="16384" width="9.140625" style="21"/>
  </cols>
  <sheetData>
    <row r="1" spans="2:31" ht="18.75" x14ac:dyDescent="0.3">
      <c r="B1" s="564" t="s">
        <v>245</v>
      </c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U1" s="564" t="s">
        <v>245</v>
      </c>
      <c r="V1" s="564"/>
      <c r="W1" s="564"/>
      <c r="X1" s="564"/>
      <c r="Y1" s="564"/>
      <c r="Z1" s="564"/>
      <c r="AA1" s="564"/>
      <c r="AB1" s="564"/>
      <c r="AC1" s="564"/>
      <c r="AD1" s="564"/>
      <c r="AE1" s="564"/>
    </row>
    <row r="2" spans="2:31" ht="18.75" x14ac:dyDescent="0.3">
      <c r="B2" s="564" t="s">
        <v>296</v>
      </c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U2" s="564" t="s">
        <v>296</v>
      </c>
      <c r="V2" s="564"/>
      <c r="W2" s="564"/>
      <c r="X2" s="564"/>
      <c r="Y2" s="564"/>
      <c r="Z2" s="564"/>
      <c r="AA2" s="564"/>
      <c r="AB2" s="564"/>
      <c r="AC2" s="564"/>
      <c r="AD2" s="564"/>
      <c r="AE2" s="564"/>
    </row>
    <row r="3" spans="2:31" ht="15.75" x14ac:dyDescent="0.25">
      <c r="B3" s="138" t="s">
        <v>246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9"/>
      <c r="O3" s="139"/>
      <c r="P3" s="139"/>
      <c r="Q3" s="139"/>
      <c r="U3" s="138" t="s">
        <v>246</v>
      </c>
      <c r="V3" s="138"/>
      <c r="W3" s="138"/>
      <c r="X3" s="138"/>
      <c r="Y3" s="138"/>
      <c r="Z3" s="138"/>
      <c r="AA3" s="138"/>
      <c r="AB3" s="138"/>
      <c r="AC3" s="138"/>
      <c r="AD3" s="138"/>
      <c r="AE3" s="138"/>
    </row>
    <row r="4" spans="2:31" ht="15.75" x14ac:dyDescent="0.25">
      <c r="B4" s="138" t="s">
        <v>302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9"/>
      <c r="O4" s="139"/>
      <c r="P4" s="139"/>
      <c r="Q4" s="139"/>
      <c r="U4" s="138" t="s">
        <v>297</v>
      </c>
      <c r="V4" s="138"/>
      <c r="W4" s="138"/>
      <c r="X4" s="138"/>
      <c r="Y4" s="138"/>
      <c r="Z4" s="138"/>
      <c r="AA4" s="138"/>
      <c r="AB4" s="138"/>
      <c r="AC4" s="138"/>
      <c r="AD4" s="138"/>
      <c r="AE4" s="138"/>
    </row>
    <row r="5" spans="2:31" ht="16.5" thickBot="1" x14ac:dyDescent="0.3">
      <c r="B5" s="298"/>
      <c r="C5" s="298"/>
      <c r="D5" s="298"/>
      <c r="E5" s="299"/>
      <c r="F5" s="299"/>
      <c r="G5" s="299"/>
      <c r="H5" s="299"/>
      <c r="I5" s="299"/>
      <c r="J5" s="299"/>
      <c r="K5" s="299"/>
      <c r="L5" s="299"/>
      <c r="M5" s="299"/>
      <c r="N5" s="298"/>
      <c r="O5" s="298"/>
      <c r="P5" s="298"/>
      <c r="Q5" s="298"/>
      <c r="R5" s="297"/>
      <c r="S5" s="297"/>
      <c r="T5" s="362"/>
      <c r="U5" s="139"/>
      <c r="V5" s="139"/>
      <c r="W5" s="139"/>
      <c r="X5" s="138"/>
      <c r="Y5" s="138"/>
      <c r="Z5" s="138"/>
      <c r="AA5" s="138"/>
      <c r="AB5" s="138"/>
      <c r="AC5" s="138"/>
      <c r="AD5" s="138"/>
      <c r="AE5" s="138"/>
    </row>
    <row r="6" spans="2:31" ht="16.5" thickBot="1" x14ac:dyDescent="0.3">
      <c r="B6" s="565" t="s">
        <v>247</v>
      </c>
      <c r="C6" s="572" t="s">
        <v>248</v>
      </c>
      <c r="D6" s="573"/>
      <c r="E6" s="573"/>
      <c r="F6" s="573"/>
      <c r="G6" s="574"/>
      <c r="H6" s="569" t="s">
        <v>249</v>
      </c>
      <c r="I6" s="569"/>
      <c r="J6" s="569"/>
      <c r="K6" s="569"/>
      <c r="L6" s="570"/>
      <c r="M6" s="568" t="s">
        <v>250</v>
      </c>
      <c r="N6" s="569"/>
      <c r="O6" s="569"/>
      <c r="P6" s="569"/>
      <c r="Q6" s="570"/>
      <c r="R6" s="575" t="s">
        <v>251</v>
      </c>
      <c r="S6" s="576"/>
      <c r="T6" s="363"/>
      <c r="U6" s="565" t="s">
        <v>247</v>
      </c>
      <c r="V6" s="568" t="s">
        <v>298</v>
      </c>
      <c r="W6" s="569"/>
      <c r="X6" s="569"/>
      <c r="Y6" s="569"/>
      <c r="Z6" s="570"/>
      <c r="AA6" s="568" t="s">
        <v>299</v>
      </c>
      <c r="AB6" s="569"/>
      <c r="AC6" s="569"/>
      <c r="AD6" s="569"/>
      <c r="AE6" s="570"/>
    </row>
    <row r="7" spans="2:31" x14ac:dyDescent="0.25">
      <c r="B7" s="566"/>
      <c r="C7" s="577" t="s">
        <v>252</v>
      </c>
      <c r="D7" s="579" t="s">
        <v>253</v>
      </c>
      <c r="E7" s="556" t="s">
        <v>254</v>
      </c>
      <c r="F7" s="556" t="s">
        <v>255</v>
      </c>
      <c r="G7" s="558" t="s">
        <v>303</v>
      </c>
      <c r="H7" s="560" t="s">
        <v>252</v>
      </c>
      <c r="I7" s="562" t="s">
        <v>253</v>
      </c>
      <c r="J7" s="552" t="s">
        <v>254</v>
      </c>
      <c r="K7" s="552" t="s">
        <v>255</v>
      </c>
      <c r="L7" s="554" t="s">
        <v>303</v>
      </c>
      <c r="M7" s="581" t="s">
        <v>252</v>
      </c>
      <c r="N7" s="562" t="s">
        <v>253</v>
      </c>
      <c r="O7" s="552" t="s">
        <v>254</v>
      </c>
      <c r="P7" s="552" t="s">
        <v>255</v>
      </c>
      <c r="Q7" s="554" t="s">
        <v>303</v>
      </c>
      <c r="R7" s="581" t="s">
        <v>255</v>
      </c>
      <c r="S7" s="554" t="s">
        <v>303</v>
      </c>
      <c r="T7" s="360"/>
      <c r="U7" s="566"/>
      <c r="V7" s="571" t="s">
        <v>252</v>
      </c>
      <c r="W7" s="563" t="s">
        <v>253</v>
      </c>
      <c r="X7" s="553" t="s">
        <v>254</v>
      </c>
      <c r="Y7" s="553" t="s">
        <v>255</v>
      </c>
      <c r="Z7" s="554" t="s">
        <v>256</v>
      </c>
      <c r="AA7" s="571" t="s">
        <v>252</v>
      </c>
      <c r="AB7" s="563" t="s">
        <v>253</v>
      </c>
      <c r="AC7" s="553" t="s">
        <v>254</v>
      </c>
      <c r="AD7" s="553" t="s">
        <v>255</v>
      </c>
      <c r="AE7" s="555" t="s">
        <v>256</v>
      </c>
    </row>
    <row r="8" spans="2:31" x14ac:dyDescent="0.25">
      <c r="B8" s="566"/>
      <c r="C8" s="577"/>
      <c r="D8" s="579"/>
      <c r="E8" s="556"/>
      <c r="F8" s="556"/>
      <c r="G8" s="558"/>
      <c r="H8" s="561"/>
      <c r="I8" s="563"/>
      <c r="J8" s="553"/>
      <c r="K8" s="553"/>
      <c r="L8" s="555"/>
      <c r="M8" s="571"/>
      <c r="N8" s="563"/>
      <c r="O8" s="553"/>
      <c r="P8" s="553"/>
      <c r="Q8" s="555"/>
      <c r="R8" s="571"/>
      <c r="S8" s="555"/>
      <c r="T8" s="360"/>
      <c r="U8" s="566"/>
      <c r="V8" s="571"/>
      <c r="W8" s="563"/>
      <c r="X8" s="553"/>
      <c r="Y8" s="553"/>
      <c r="Z8" s="555"/>
      <c r="AA8" s="571"/>
      <c r="AB8" s="563"/>
      <c r="AC8" s="553"/>
      <c r="AD8" s="553"/>
      <c r="AE8" s="555"/>
    </row>
    <row r="9" spans="2:31" ht="39" customHeight="1" thickBot="1" x14ac:dyDescent="0.3">
      <c r="B9" s="567"/>
      <c r="C9" s="578"/>
      <c r="D9" s="580"/>
      <c r="E9" s="557"/>
      <c r="F9" s="557"/>
      <c r="G9" s="559"/>
      <c r="H9" s="561"/>
      <c r="I9" s="563"/>
      <c r="J9" s="553"/>
      <c r="K9" s="553"/>
      <c r="L9" s="555"/>
      <c r="M9" s="571"/>
      <c r="N9" s="563"/>
      <c r="O9" s="553"/>
      <c r="P9" s="553"/>
      <c r="Q9" s="555"/>
      <c r="R9" s="571"/>
      <c r="S9" s="555"/>
      <c r="T9" s="360"/>
      <c r="U9" s="567"/>
      <c r="V9" s="571"/>
      <c r="W9" s="563"/>
      <c r="X9" s="553"/>
      <c r="Y9" s="553"/>
      <c r="Z9" s="555"/>
      <c r="AA9" s="571"/>
      <c r="AB9" s="563"/>
      <c r="AC9" s="553"/>
      <c r="AD9" s="553"/>
      <c r="AE9" s="555"/>
    </row>
    <row r="10" spans="2:31" ht="15.75" x14ac:dyDescent="0.25">
      <c r="B10" s="140">
        <v>0</v>
      </c>
      <c r="C10" s="300">
        <v>6.26</v>
      </c>
      <c r="D10" s="301">
        <v>8</v>
      </c>
      <c r="E10" s="302">
        <v>650.25840202275469</v>
      </c>
      <c r="F10" s="303">
        <v>6.5567880000089644</v>
      </c>
      <c r="G10" s="304">
        <v>0.48960000000000004</v>
      </c>
      <c r="H10" s="305">
        <v>6.35</v>
      </c>
      <c r="I10" s="141">
        <v>5</v>
      </c>
      <c r="J10" s="306">
        <v>854.35467952607132</v>
      </c>
      <c r="K10" s="307">
        <v>9.3024000000004889</v>
      </c>
      <c r="L10" s="308">
        <v>1.5024000000000002</v>
      </c>
      <c r="M10" s="305">
        <v>6.32</v>
      </c>
      <c r="N10" s="141">
        <v>4</v>
      </c>
      <c r="O10" s="309">
        <v>339.13086066154148</v>
      </c>
      <c r="P10" s="310">
        <v>2.8584000000000001</v>
      </c>
      <c r="Q10" s="311">
        <v>2.1240000000000001</v>
      </c>
      <c r="R10" s="312">
        <v>1.1999999999970897E-2</v>
      </c>
      <c r="S10" s="313">
        <v>0</v>
      </c>
      <c r="T10" s="258"/>
      <c r="U10" s="140">
        <v>0</v>
      </c>
      <c r="V10" s="280">
        <v>114</v>
      </c>
      <c r="W10" s="141">
        <v>6</v>
      </c>
      <c r="X10" s="281">
        <v>8.0021068838377705</v>
      </c>
      <c r="Y10" s="282">
        <v>1.5642</v>
      </c>
      <c r="Z10" s="283">
        <v>0.2475</v>
      </c>
      <c r="AA10" s="280">
        <v>112</v>
      </c>
      <c r="AB10" s="141">
        <v>6</v>
      </c>
      <c r="AC10" s="281">
        <v>10.070933685252394</v>
      </c>
      <c r="AD10" s="282">
        <v>1.9536000000000002</v>
      </c>
      <c r="AE10" s="283">
        <v>0.16830000000000001</v>
      </c>
    </row>
    <row r="11" spans="2:31" ht="15.75" x14ac:dyDescent="0.25">
      <c r="B11" s="142">
        <v>1</v>
      </c>
      <c r="C11" s="314">
        <v>6.27</v>
      </c>
      <c r="D11" s="285">
        <v>8</v>
      </c>
      <c r="E11" s="315">
        <v>617.68944755609448</v>
      </c>
      <c r="F11" s="316">
        <v>6.2383330800075782</v>
      </c>
      <c r="G11" s="317">
        <v>0.48</v>
      </c>
      <c r="H11" s="318">
        <v>6.22</v>
      </c>
      <c r="I11" s="285">
        <v>4</v>
      </c>
      <c r="J11" s="315">
        <v>830.355641996553</v>
      </c>
      <c r="K11" s="316">
        <v>8.8560000000143191</v>
      </c>
      <c r="L11" s="319">
        <v>1.3440000000000001</v>
      </c>
      <c r="M11" s="318">
        <v>6.22</v>
      </c>
      <c r="N11" s="285">
        <v>4</v>
      </c>
      <c r="O11" s="320">
        <v>410.54866062477657</v>
      </c>
      <c r="P11" s="321">
        <v>3.4055999999999997</v>
      </c>
      <c r="Q11" s="322">
        <v>2.3184</v>
      </c>
      <c r="R11" s="323">
        <v>1.0800000000017462E-2</v>
      </c>
      <c r="S11" s="324">
        <v>0</v>
      </c>
      <c r="T11" s="258"/>
      <c r="U11" s="142">
        <v>1</v>
      </c>
      <c r="V11" s="284">
        <v>114</v>
      </c>
      <c r="W11" s="285">
        <v>6</v>
      </c>
      <c r="X11" s="286">
        <v>7.4281160947017275</v>
      </c>
      <c r="Y11" s="287">
        <v>1.452</v>
      </c>
      <c r="Z11" s="288">
        <v>0.25080000000000002</v>
      </c>
      <c r="AA11" s="284">
        <v>112</v>
      </c>
      <c r="AB11" s="285">
        <v>6</v>
      </c>
      <c r="AC11" s="286">
        <v>9.4244886176179481</v>
      </c>
      <c r="AD11" s="287">
        <v>1.8282</v>
      </c>
      <c r="AE11" s="288">
        <v>0.20130000000000001</v>
      </c>
    </row>
    <row r="12" spans="2:31" ht="15.75" x14ac:dyDescent="0.25">
      <c r="B12" s="142">
        <v>2</v>
      </c>
      <c r="C12" s="314">
        <v>6.27</v>
      </c>
      <c r="D12" s="285">
        <v>8</v>
      </c>
      <c r="E12" s="315">
        <v>599.22759870492951</v>
      </c>
      <c r="F12" s="316">
        <v>6.0518782799990731</v>
      </c>
      <c r="G12" s="317">
        <v>0.47520000000000001</v>
      </c>
      <c r="H12" s="318">
        <v>6.23</v>
      </c>
      <c r="I12" s="285">
        <v>4</v>
      </c>
      <c r="J12" s="315">
        <v>820.03611079564064</v>
      </c>
      <c r="K12" s="316">
        <v>8.7599999999947613</v>
      </c>
      <c r="L12" s="319">
        <v>1.3584000000000001</v>
      </c>
      <c r="M12" s="318">
        <v>6.38</v>
      </c>
      <c r="N12" s="285">
        <v>4</v>
      </c>
      <c r="O12" s="320">
        <v>451.87099130209464</v>
      </c>
      <c r="P12" s="321">
        <v>3.8448000000000002</v>
      </c>
      <c r="Q12" s="322">
        <v>2.4948000000000001</v>
      </c>
      <c r="R12" s="323">
        <v>1.0800000000017462E-2</v>
      </c>
      <c r="S12" s="324">
        <v>0</v>
      </c>
      <c r="T12" s="258"/>
      <c r="U12" s="142">
        <v>2</v>
      </c>
      <c r="V12" s="284">
        <v>114</v>
      </c>
      <c r="W12" s="285">
        <v>6</v>
      </c>
      <c r="X12" s="286">
        <v>7.1242386181002937</v>
      </c>
      <c r="Y12" s="287">
        <v>1.3926000000000001</v>
      </c>
      <c r="Z12" s="288">
        <v>0.2409</v>
      </c>
      <c r="AA12" s="284">
        <v>112</v>
      </c>
      <c r="AB12" s="285">
        <v>6</v>
      </c>
      <c r="AC12" s="286">
        <v>8.812066974595842</v>
      </c>
      <c r="AD12" s="287">
        <v>1.7094</v>
      </c>
      <c r="AE12" s="288">
        <v>0.1716</v>
      </c>
    </row>
    <row r="13" spans="2:31" ht="15.75" x14ac:dyDescent="0.25">
      <c r="B13" s="142">
        <v>3</v>
      </c>
      <c r="C13" s="314">
        <v>6.27</v>
      </c>
      <c r="D13" s="285">
        <v>8</v>
      </c>
      <c r="E13" s="325">
        <v>583.65489896133965</v>
      </c>
      <c r="F13" s="316">
        <v>5.8312195199905545</v>
      </c>
      <c r="G13" s="326">
        <v>0.46560000000000001</v>
      </c>
      <c r="H13" s="318">
        <v>6.23</v>
      </c>
      <c r="I13" s="285">
        <v>4</v>
      </c>
      <c r="J13" s="325">
        <v>812.39741825672229</v>
      </c>
      <c r="K13" s="316">
        <v>8.6784000000043306</v>
      </c>
      <c r="L13" s="327">
        <v>1.3680000000000001</v>
      </c>
      <c r="M13" s="318">
        <v>6.37</v>
      </c>
      <c r="N13" s="285">
        <v>4</v>
      </c>
      <c r="O13" s="328">
        <v>316.97576119501934</v>
      </c>
      <c r="P13" s="329">
        <v>2.6928000000000001</v>
      </c>
      <c r="Q13" s="330">
        <v>1.6488</v>
      </c>
      <c r="R13" s="331">
        <v>1.1599999999962165E-2</v>
      </c>
      <c r="S13" s="324">
        <v>0</v>
      </c>
      <c r="T13" s="258"/>
      <c r="U13" s="142">
        <v>3</v>
      </c>
      <c r="V13" s="284">
        <v>114</v>
      </c>
      <c r="W13" s="285">
        <v>6</v>
      </c>
      <c r="X13" s="286">
        <v>6.9385357157327503</v>
      </c>
      <c r="Y13" s="287">
        <v>1.3563000000000001</v>
      </c>
      <c r="Z13" s="288">
        <v>0.23760000000000001</v>
      </c>
      <c r="AA13" s="284">
        <v>112</v>
      </c>
      <c r="AB13" s="285">
        <v>6</v>
      </c>
      <c r="AC13" s="286">
        <v>8.5739030023094696</v>
      </c>
      <c r="AD13" s="287">
        <v>1.6632</v>
      </c>
      <c r="AE13" s="288">
        <v>0.16170000000000001</v>
      </c>
    </row>
    <row r="14" spans="2:31" ht="15.75" x14ac:dyDescent="0.25">
      <c r="B14" s="142">
        <v>4</v>
      </c>
      <c r="C14" s="314">
        <v>6.29</v>
      </c>
      <c r="D14" s="285">
        <v>8</v>
      </c>
      <c r="E14" s="325">
        <v>556.87190448684078</v>
      </c>
      <c r="F14" s="316">
        <v>5.6420481600071071</v>
      </c>
      <c r="G14" s="326">
        <v>0.42719999999999997</v>
      </c>
      <c r="H14" s="318">
        <v>6.24</v>
      </c>
      <c r="I14" s="285">
        <v>4</v>
      </c>
      <c r="J14" s="325">
        <v>799.88013013417162</v>
      </c>
      <c r="K14" s="316">
        <v>8.5583999999798834</v>
      </c>
      <c r="L14" s="327">
        <v>1.3440000000000001</v>
      </c>
      <c r="M14" s="318">
        <v>6.47</v>
      </c>
      <c r="N14" s="285">
        <v>4</v>
      </c>
      <c r="O14" s="328">
        <v>32.542747007446401</v>
      </c>
      <c r="P14" s="329">
        <v>0.28079999999999999</v>
      </c>
      <c r="Q14" s="330">
        <v>0.15840000000000001</v>
      </c>
      <c r="R14" s="331">
        <v>8.8000000000465657E-3</v>
      </c>
      <c r="S14" s="324">
        <v>0</v>
      </c>
      <c r="T14" s="258"/>
      <c r="U14" s="142">
        <v>4</v>
      </c>
      <c r="V14" s="284">
        <v>114</v>
      </c>
      <c r="W14" s="285">
        <v>6</v>
      </c>
      <c r="X14" s="286">
        <v>6.8541253055656846</v>
      </c>
      <c r="Y14" s="287">
        <v>1.3397999999999999</v>
      </c>
      <c r="Z14" s="288">
        <v>0.24420000000000003</v>
      </c>
      <c r="AA14" s="284">
        <v>112</v>
      </c>
      <c r="AB14" s="285">
        <v>6</v>
      </c>
      <c r="AC14" s="286">
        <v>8.6929849884526558</v>
      </c>
      <c r="AD14" s="287">
        <v>1.6862999999999999</v>
      </c>
      <c r="AE14" s="288">
        <v>0.16500000000000001</v>
      </c>
    </row>
    <row r="15" spans="2:31" ht="15.75" x14ac:dyDescent="0.25">
      <c r="B15" s="142">
        <v>5</v>
      </c>
      <c r="C15" s="314">
        <v>6.28</v>
      </c>
      <c r="D15" s="285">
        <v>8</v>
      </c>
      <c r="E15" s="325">
        <v>555.97643269395462</v>
      </c>
      <c r="F15" s="316">
        <v>5.624020079994807</v>
      </c>
      <c r="G15" s="326">
        <v>0.4128</v>
      </c>
      <c r="H15" s="318">
        <v>6.23</v>
      </c>
      <c r="I15" s="285">
        <v>4</v>
      </c>
      <c r="J15" s="325">
        <v>819.58677594041001</v>
      </c>
      <c r="K15" s="316">
        <v>8.7551999999850523</v>
      </c>
      <c r="L15" s="327">
        <v>1.3344</v>
      </c>
      <c r="M15" s="318">
        <v>6.47</v>
      </c>
      <c r="N15" s="285">
        <v>4</v>
      </c>
      <c r="O15" s="328">
        <v>0</v>
      </c>
      <c r="P15" s="329">
        <v>0</v>
      </c>
      <c r="Q15" s="330">
        <v>0</v>
      </c>
      <c r="R15" s="331">
        <v>9.1999999999825381E-3</v>
      </c>
      <c r="S15" s="324">
        <v>0</v>
      </c>
      <c r="T15" s="258"/>
      <c r="U15" s="142">
        <v>5</v>
      </c>
      <c r="V15" s="284">
        <v>114</v>
      </c>
      <c r="W15" s="285">
        <v>6</v>
      </c>
      <c r="X15" s="286">
        <v>7.0904744540334663</v>
      </c>
      <c r="Y15" s="287">
        <v>1.3859999999999999</v>
      </c>
      <c r="Z15" s="288">
        <v>0.25080000000000002</v>
      </c>
      <c r="AA15" s="284">
        <v>112</v>
      </c>
      <c r="AB15" s="285">
        <v>6</v>
      </c>
      <c r="AC15" s="286">
        <v>9.050230946882218</v>
      </c>
      <c r="AD15" s="287">
        <v>1.7556</v>
      </c>
      <c r="AE15" s="288">
        <v>0.15840000000000001</v>
      </c>
    </row>
    <row r="16" spans="2:31" ht="15.75" x14ac:dyDescent="0.25">
      <c r="B16" s="142">
        <v>6</v>
      </c>
      <c r="C16" s="314">
        <v>6.26</v>
      </c>
      <c r="D16" s="285">
        <v>8</v>
      </c>
      <c r="E16" s="325">
        <v>596.7682193478887</v>
      </c>
      <c r="F16" s="316">
        <v>6.0174273599914159</v>
      </c>
      <c r="G16" s="326">
        <v>0.432</v>
      </c>
      <c r="H16" s="318">
        <v>6.22</v>
      </c>
      <c r="I16" s="285">
        <v>4</v>
      </c>
      <c r="J16" s="325">
        <v>873.56113881588612</v>
      </c>
      <c r="K16" s="316">
        <v>9.3167999999859603</v>
      </c>
      <c r="L16" s="327">
        <v>1.3344</v>
      </c>
      <c r="M16" s="318">
        <v>6.46</v>
      </c>
      <c r="N16" s="285">
        <v>4</v>
      </c>
      <c r="O16" s="328">
        <v>0</v>
      </c>
      <c r="P16" s="329">
        <v>0</v>
      </c>
      <c r="Q16" s="330">
        <v>0</v>
      </c>
      <c r="R16" s="331">
        <v>1.0400000000008732E-2</v>
      </c>
      <c r="S16" s="324">
        <v>0</v>
      </c>
      <c r="T16" s="258"/>
      <c r="U16" s="142">
        <v>6</v>
      </c>
      <c r="V16" s="284">
        <v>114</v>
      </c>
      <c r="W16" s="285">
        <v>6</v>
      </c>
      <c r="X16" s="286">
        <v>7.816403981470228</v>
      </c>
      <c r="Y16" s="287">
        <v>1.5279</v>
      </c>
      <c r="Z16" s="288">
        <v>0.27390000000000003</v>
      </c>
      <c r="AA16" s="284">
        <v>112</v>
      </c>
      <c r="AB16" s="285">
        <v>6</v>
      </c>
      <c r="AC16" s="286">
        <v>10.258062520620257</v>
      </c>
      <c r="AD16" s="287">
        <v>1.9899</v>
      </c>
      <c r="AE16" s="288">
        <v>0.17820000000000003</v>
      </c>
    </row>
    <row r="17" spans="2:31" ht="15.75" x14ac:dyDescent="0.25">
      <c r="B17" s="142">
        <v>7</v>
      </c>
      <c r="C17" s="314">
        <v>6.23</v>
      </c>
      <c r="D17" s="285">
        <v>8</v>
      </c>
      <c r="E17" s="325">
        <v>662.82751306452849</v>
      </c>
      <c r="F17" s="316">
        <v>6.6514971600045101</v>
      </c>
      <c r="G17" s="326">
        <v>0.47520000000000001</v>
      </c>
      <c r="H17" s="318">
        <v>6.18</v>
      </c>
      <c r="I17" s="285">
        <v>4</v>
      </c>
      <c r="J17" s="325">
        <v>985.21029483607128</v>
      </c>
      <c r="K17" s="316">
        <v>10.439999999987776</v>
      </c>
      <c r="L17" s="327">
        <v>1.3776000000000002</v>
      </c>
      <c r="M17" s="318">
        <v>6.41</v>
      </c>
      <c r="N17" s="285">
        <v>4</v>
      </c>
      <c r="O17" s="328">
        <v>0</v>
      </c>
      <c r="P17" s="329">
        <v>0</v>
      </c>
      <c r="Q17" s="330">
        <v>0</v>
      </c>
      <c r="R17" s="331">
        <v>9.1999999999825381E-3</v>
      </c>
      <c r="S17" s="324">
        <v>0</v>
      </c>
      <c r="T17" s="258"/>
      <c r="U17" s="142">
        <v>7</v>
      </c>
      <c r="V17" s="284">
        <v>114</v>
      </c>
      <c r="W17" s="285">
        <v>6</v>
      </c>
      <c r="X17" s="286">
        <v>8.1878097862053139</v>
      </c>
      <c r="Y17" s="287">
        <v>1.6005</v>
      </c>
      <c r="Z17" s="288">
        <v>0.33990000000000004</v>
      </c>
      <c r="AA17" s="284">
        <v>112</v>
      </c>
      <c r="AB17" s="285">
        <v>6</v>
      </c>
      <c r="AC17" s="286">
        <v>11.584976080501486</v>
      </c>
      <c r="AD17" s="287">
        <v>2.2473000000000001</v>
      </c>
      <c r="AE17" s="288">
        <v>0.19140000000000001</v>
      </c>
    </row>
    <row r="18" spans="2:31" ht="15.75" x14ac:dyDescent="0.25">
      <c r="B18" s="142">
        <v>8</v>
      </c>
      <c r="C18" s="314">
        <v>6.18</v>
      </c>
      <c r="D18" s="285">
        <v>8</v>
      </c>
      <c r="E18" s="325">
        <v>721.70296744683264</v>
      </c>
      <c r="F18" s="316">
        <v>7.1841898799902992</v>
      </c>
      <c r="G18" s="326">
        <v>0.57120000000000004</v>
      </c>
      <c r="H18" s="318">
        <v>6.15</v>
      </c>
      <c r="I18" s="285">
        <v>4</v>
      </c>
      <c r="J18" s="325">
        <v>1101.990444636758</v>
      </c>
      <c r="K18" s="316">
        <v>11.620800000018789</v>
      </c>
      <c r="L18" s="327">
        <v>1.7087999999999999</v>
      </c>
      <c r="M18" s="318">
        <v>6.36</v>
      </c>
      <c r="N18" s="285">
        <v>4</v>
      </c>
      <c r="O18" s="328">
        <v>0</v>
      </c>
      <c r="P18" s="329">
        <v>0</v>
      </c>
      <c r="Q18" s="330">
        <v>0</v>
      </c>
      <c r="R18" s="331">
        <v>1.0800000000017462E-2</v>
      </c>
      <c r="S18" s="324">
        <v>0</v>
      </c>
      <c r="T18" s="258"/>
      <c r="U18" s="142">
        <v>8</v>
      </c>
      <c r="V18" s="284">
        <v>114</v>
      </c>
      <c r="W18" s="285">
        <v>6</v>
      </c>
      <c r="X18" s="286">
        <v>10.213659630214876</v>
      </c>
      <c r="Y18" s="287">
        <v>1.9964999999999999</v>
      </c>
      <c r="Z18" s="288">
        <v>0.39929999999999999</v>
      </c>
      <c r="AA18" s="284">
        <v>114</v>
      </c>
      <c r="AB18" s="285">
        <v>6</v>
      </c>
      <c r="AC18" s="286">
        <v>12.351100036465299</v>
      </c>
      <c r="AD18" s="287">
        <v>2.4387000000000003</v>
      </c>
      <c r="AE18" s="288">
        <v>0.16500000000000001</v>
      </c>
    </row>
    <row r="19" spans="2:31" ht="15.75" x14ac:dyDescent="0.25">
      <c r="B19" s="142">
        <v>9</v>
      </c>
      <c r="C19" s="314">
        <v>6.12</v>
      </c>
      <c r="D19" s="285">
        <v>8</v>
      </c>
      <c r="E19" s="325">
        <v>802.84505816034221</v>
      </c>
      <c r="F19" s="316">
        <v>7.9143271200082381</v>
      </c>
      <c r="G19" s="326">
        <v>0.61439999999999995</v>
      </c>
      <c r="H19" s="318">
        <v>6.21</v>
      </c>
      <c r="I19" s="285">
        <v>5</v>
      </c>
      <c r="J19" s="325">
        <v>1195.0230513004553</v>
      </c>
      <c r="K19" s="316">
        <v>12.724799999981769</v>
      </c>
      <c r="L19" s="327">
        <v>1.9152</v>
      </c>
      <c r="M19" s="318">
        <v>6.32</v>
      </c>
      <c r="N19" s="285">
        <v>4</v>
      </c>
      <c r="O19" s="328">
        <v>0</v>
      </c>
      <c r="P19" s="329">
        <v>0</v>
      </c>
      <c r="Q19" s="330">
        <v>0</v>
      </c>
      <c r="R19" s="331">
        <v>7.9999999999563441E-3</v>
      </c>
      <c r="S19" s="324">
        <v>0</v>
      </c>
      <c r="T19" s="258"/>
      <c r="U19" s="142">
        <v>9</v>
      </c>
      <c r="V19" s="284">
        <v>114</v>
      </c>
      <c r="W19" s="285">
        <v>6</v>
      </c>
      <c r="X19" s="286">
        <v>14.822468025336628</v>
      </c>
      <c r="Y19" s="287">
        <v>2.8974000000000002</v>
      </c>
      <c r="Z19" s="288">
        <v>0.39929999999999999</v>
      </c>
      <c r="AA19" s="284">
        <v>114</v>
      </c>
      <c r="AB19" s="285">
        <v>6</v>
      </c>
      <c r="AC19" s="286">
        <v>14.172845508690896</v>
      </c>
      <c r="AD19" s="287">
        <v>2.7984</v>
      </c>
      <c r="AE19" s="288">
        <v>0.16170000000000001</v>
      </c>
    </row>
    <row r="20" spans="2:31" ht="15.75" x14ac:dyDescent="0.25">
      <c r="B20" s="142">
        <v>10</v>
      </c>
      <c r="C20" s="314">
        <v>6.09</v>
      </c>
      <c r="D20" s="285">
        <v>8</v>
      </c>
      <c r="E20" s="325">
        <v>845.77166828937436</v>
      </c>
      <c r="F20" s="316">
        <v>8.2966212000101223</v>
      </c>
      <c r="G20" s="326">
        <v>0.65280000000000005</v>
      </c>
      <c r="H20" s="318">
        <v>6.18</v>
      </c>
      <c r="I20" s="285">
        <v>5</v>
      </c>
      <c r="J20" s="325">
        <v>1231.1731408572143</v>
      </c>
      <c r="K20" s="316">
        <v>13.046400000021094</v>
      </c>
      <c r="L20" s="327">
        <v>1.9344000000000001</v>
      </c>
      <c r="M20" s="318">
        <v>6.29</v>
      </c>
      <c r="N20" s="285">
        <v>4</v>
      </c>
      <c r="O20" s="328">
        <v>0</v>
      </c>
      <c r="P20" s="329">
        <v>0</v>
      </c>
      <c r="Q20" s="330">
        <v>0</v>
      </c>
      <c r="R20" s="331">
        <v>1.0400000000008732E-2</v>
      </c>
      <c r="S20" s="324">
        <v>0</v>
      </c>
      <c r="T20" s="258"/>
      <c r="U20" s="142">
        <v>10</v>
      </c>
      <c r="V20" s="284">
        <v>114</v>
      </c>
      <c r="W20" s="285">
        <v>6</v>
      </c>
      <c r="X20" s="286">
        <v>18.620936482854557</v>
      </c>
      <c r="Y20" s="287">
        <v>3.6398999999999999</v>
      </c>
      <c r="Z20" s="288">
        <v>0.38280000000000003</v>
      </c>
      <c r="AA20" s="284">
        <v>114</v>
      </c>
      <c r="AB20" s="285">
        <v>6</v>
      </c>
      <c r="AC20" s="286">
        <v>16.579555123374256</v>
      </c>
      <c r="AD20" s="287">
        <v>3.2736000000000001</v>
      </c>
      <c r="AE20" s="288">
        <v>0.26069999999999999</v>
      </c>
    </row>
    <row r="21" spans="2:31" ht="15.75" x14ac:dyDescent="0.25">
      <c r="B21" s="142">
        <v>11</v>
      </c>
      <c r="C21" s="314">
        <v>6.16</v>
      </c>
      <c r="D21" s="285">
        <v>9</v>
      </c>
      <c r="E21" s="325">
        <v>837.57932449730106</v>
      </c>
      <c r="F21" s="316">
        <v>8.310697920009261</v>
      </c>
      <c r="G21" s="326">
        <v>0.65760000000000007</v>
      </c>
      <c r="H21" s="318">
        <v>6.16</v>
      </c>
      <c r="I21" s="285">
        <v>5</v>
      </c>
      <c r="J21" s="325">
        <v>1225.1727557207296</v>
      </c>
      <c r="K21" s="316">
        <v>12.940799999982119</v>
      </c>
      <c r="L21" s="327">
        <v>1.8431999999999999</v>
      </c>
      <c r="M21" s="318">
        <v>6.27</v>
      </c>
      <c r="N21" s="285">
        <v>4</v>
      </c>
      <c r="O21" s="328">
        <v>0</v>
      </c>
      <c r="P21" s="329">
        <v>0</v>
      </c>
      <c r="Q21" s="330">
        <v>0</v>
      </c>
      <c r="R21" s="331">
        <v>9.1999999999825381E-3</v>
      </c>
      <c r="S21" s="324">
        <v>0</v>
      </c>
      <c r="T21" s="258"/>
      <c r="U21" s="142">
        <v>11</v>
      </c>
      <c r="V21" s="284">
        <v>114</v>
      </c>
      <c r="W21" s="285">
        <v>6</v>
      </c>
      <c r="X21" s="286">
        <v>19.36374809232473</v>
      </c>
      <c r="Y21" s="287">
        <v>3.7850999999999999</v>
      </c>
      <c r="Z21" s="288">
        <v>0.33329999999999999</v>
      </c>
      <c r="AA21" s="284">
        <v>114</v>
      </c>
      <c r="AB21" s="285">
        <v>6</v>
      </c>
      <c r="AC21" s="286">
        <v>17.415218184028202</v>
      </c>
      <c r="AD21" s="287">
        <v>3.4386000000000001</v>
      </c>
      <c r="AE21" s="288">
        <v>0.32669999999999999</v>
      </c>
    </row>
    <row r="22" spans="2:31" ht="15.75" x14ac:dyDescent="0.25">
      <c r="B22" s="142">
        <v>12</v>
      </c>
      <c r="C22" s="314">
        <v>6.2</v>
      </c>
      <c r="D22" s="285">
        <v>9</v>
      </c>
      <c r="E22" s="315">
        <v>826.10465186139322</v>
      </c>
      <c r="F22" s="316">
        <v>8.250069239998993</v>
      </c>
      <c r="G22" s="317">
        <v>0.62880000000000003</v>
      </c>
      <c r="H22" s="318">
        <v>6.2</v>
      </c>
      <c r="I22" s="285">
        <v>5</v>
      </c>
      <c r="J22" s="315">
        <v>1222.6865240349557</v>
      </c>
      <c r="K22" s="316">
        <v>12.998400000011316</v>
      </c>
      <c r="L22" s="319">
        <v>1.8720000000000001</v>
      </c>
      <c r="M22" s="318">
        <v>6.31</v>
      </c>
      <c r="N22" s="285">
        <v>4</v>
      </c>
      <c r="O22" s="320">
        <v>0</v>
      </c>
      <c r="P22" s="321">
        <v>0</v>
      </c>
      <c r="Q22" s="322">
        <v>0</v>
      </c>
      <c r="R22" s="323">
        <v>8.8000000000465657E-3</v>
      </c>
      <c r="S22" s="324">
        <v>0</v>
      </c>
      <c r="T22" s="258"/>
      <c r="U22" s="142">
        <v>12</v>
      </c>
      <c r="V22" s="284">
        <v>114</v>
      </c>
      <c r="W22" s="285">
        <v>6</v>
      </c>
      <c r="X22" s="286">
        <v>19.566333076725687</v>
      </c>
      <c r="Y22" s="287">
        <v>3.8247000000000004</v>
      </c>
      <c r="Z22" s="751">
        <v>0.33329999999999999</v>
      </c>
      <c r="AA22" s="284">
        <v>114</v>
      </c>
      <c r="AB22" s="285">
        <v>6</v>
      </c>
      <c r="AC22" s="286">
        <v>17.014099914914304</v>
      </c>
      <c r="AD22" s="287">
        <v>3.3593999999999999</v>
      </c>
      <c r="AE22" s="288">
        <v>0.27060000000000001</v>
      </c>
    </row>
    <row r="23" spans="2:31" ht="15.75" x14ac:dyDescent="0.25">
      <c r="B23" s="142">
        <v>13</v>
      </c>
      <c r="C23" s="314">
        <v>6.16</v>
      </c>
      <c r="D23" s="285">
        <v>9</v>
      </c>
      <c r="E23" s="315">
        <v>850.58405518343693</v>
      </c>
      <c r="F23" s="316">
        <v>8.4397345199977281</v>
      </c>
      <c r="G23" s="317">
        <v>0.69599999999999995</v>
      </c>
      <c r="H23" s="318">
        <v>6.17</v>
      </c>
      <c r="I23" s="285">
        <v>5</v>
      </c>
      <c r="J23" s="315">
        <v>1239.5204208380535</v>
      </c>
      <c r="K23" s="316">
        <v>13.113599999982398</v>
      </c>
      <c r="L23" s="319">
        <v>1.9632000000000001</v>
      </c>
      <c r="M23" s="318">
        <v>6.28</v>
      </c>
      <c r="N23" s="285">
        <v>4</v>
      </c>
      <c r="O23" s="320">
        <v>0</v>
      </c>
      <c r="P23" s="321">
        <v>0</v>
      </c>
      <c r="Q23" s="322">
        <v>0</v>
      </c>
      <c r="R23" s="323">
        <v>9.1999999999825381E-3</v>
      </c>
      <c r="S23" s="324">
        <v>0</v>
      </c>
      <c r="T23" s="258"/>
      <c r="U23" s="142">
        <v>13</v>
      </c>
      <c r="V23" s="284">
        <v>114</v>
      </c>
      <c r="W23" s="285">
        <v>6</v>
      </c>
      <c r="X23" s="286">
        <v>19.448158502491797</v>
      </c>
      <c r="Y23" s="287">
        <v>3.8016000000000001</v>
      </c>
      <c r="Z23" s="288">
        <v>0.3498</v>
      </c>
      <c r="AA23" s="284">
        <v>114</v>
      </c>
      <c r="AB23" s="285">
        <v>6</v>
      </c>
      <c r="AC23" s="286">
        <v>17.38179166160204</v>
      </c>
      <c r="AD23" s="287">
        <v>3.4319999999999999</v>
      </c>
      <c r="AE23" s="288">
        <v>0.3498</v>
      </c>
    </row>
    <row r="24" spans="2:31" ht="15.75" x14ac:dyDescent="0.25">
      <c r="B24" s="142">
        <v>14</v>
      </c>
      <c r="C24" s="314">
        <v>6.16</v>
      </c>
      <c r="D24" s="285">
        <v>9</v>
      </c>
      <c r="E24" s="315">
        <v>838.43097609288986</v>
      </c>
      <c r="F24" s="316">
        <v>8.2296950399904745</v>
      </c>
      <c r="G24" s="317">
        <v>0.67200000000000004</v>
      </c>
      <c r="H24" s="318">
        <v>6.16</v>
      </c>
      <c r="I24" s="285">
        <v>5</v>
      </c>
      <c r="J24" s="315">
        <v>1232.443810650823</v>
      </c>
      <c r="K24" s="316">
        <v>13.017600000006496</v>
      </c>
      <c r="L24" s="319">
        <v>2.0016000000000003</v>
      </c>
      <c r="M24" s="318">
        <v>6.28</v>
      </c>
      <c r="N24" s="285">
        <v>4</v>
      </c>
      <c r="O24" s="320">
        <v>0</v>
      </c>
      <c r="P24" s="321">
        <v>0</v>
      </c>
      <c r="Q24" s="322">
        <v>0</v>
      </c>
      <c r="R24" s="323">
        <v>9.5999999999912683E-3</v>
      </c>
      <c r="S24" s="324">
        <v>0</v>
      </c>
      <c r="T24" s="258"/>
      <c r="U24" s="142">
        <v>14</v>
      </c>
      <c r="V24" s="284">
        <v>114</v>
      </c>
      <c r="W24" s="285">
        <v>6</v>
      </c>
      <c r="X24" s="286">
        <v>19.920856799427362</v>
      </c>
      <c r="Y24" s="287">
        <v>3.8940000000000001</v>
      </c>
      <c r="Z24" s="288">
        <v>0.28710000000000002</v>
      </c>
      <c r="AA24" s="284">
        <v>114</v>
      </c>
      <c r="AB24" s="285">
        <v>6</v>
      </c>
      <c r="AC24" s="286">
        <v>17.197945788258178</v>
      </c>
      <c r="AD24" s="287">
        <v>3.3957000000000002</v>
      </c>
      <c r="AE24" s="288">
        <v>0.33329999999999999</v>
      </c>
    </row>
    <row r="25" spans="2:31" ht="15.75" x14ac:dyDescent="0.25">
      <c r="B25" s="142">
        <v>15</v>
      </c>
      <c r="C25" s="314">
        <v>6.2</v>
      </c>
      <c r="D25" s="285">
        <v>9</v>
      </c>
      <c r="E25" s="315">
        <v>817.91939929778675</v>
      </c>
      <c r="F25" s="316">
        <v>8.1683254800009308</v>
      </c>
      <c r="G25" s="317">
        <v>0.61920000000000008</v>
      </c>
      <c r="H25" s="318">
        <v>6.2</v>
      </c>
      <c r="I25" s="285">
        <v>5</v>
      </c>
      <c r="J25" s="315">
        <v>1204.6261617892401</v>
      </c>
      <c r="K25" s="316">
        <v>12.806400000015856</v>
      </c>
      <c r="L25" s="319">
        <v>1.9056000000000002</v>
      </c>
      <c r="M25" s="318">
        <v>6.31</v>
      </c>
      <c r="N25" s="285">
        <v>4</v>
      </c>
      <c r="O25" s="320">
        <v>0</v>
      </c>
      <c r="P25" s="321">
        <v>0</v>
      </c>
      <c r="Q25" s="322">
        <v>0</v>
      </c>
      <c r="R25" s="323">
        <v>9.5999999999912683E-3</v>
      </c>
      <c r="S25" s="324">
        <v>0</v>
      </c>
      <c r="T25" s="258"/>
      <c r="U25" s="142">
        <v>15</v>
      </c>
      <c r="V25" s="284">
        <v>114</v>
      </c>
      <c r="W25" s="285">
        <v>6</v>
      </c>
      <c r="X25" s="286">
        <v>19.903974717393954</v>
      </c>
      <c r="Y25" s="287">
        <v>3.8907000000000003</v>
      </c>
      <c r="Z25" s="288">
        <v>0.28710000000000002</v>
      </c>
      <c r="AA25" s="284">
        <v>114</v>
      </c>
      <c r="AB25" s="285">
        <v>6</v>
      </c>
      <c r="AC25" s="286">
        <v>16.863680563996599</v>
      </c>
      <c r="AD25" s="287">
        <v>3.3297000000000003</v>
      </c>
      <c r="AE25" s="288">
        <v>0.2838</v>
      </c>
    </row>
    <row r="26" spans="2:31" ht="15.75" x14ac:dyDescent="0.25">
      <c r="B26" s="142">
        <v>16</v>
      </c>
      <c r="C26" s="314">
        <v>6.23</v>
      </c>
      <c r="D26" s="285">
        <v>9</v>
      </c>
      <c r="E26" s="332">
        <v>832.91800841587519</v>
      </c>
      <c r="F26" s="316">
        <v>8.3583612000002177</v>
      </c>
      <c r="G26" s="333">
        <v>0.58560000000000001</v>
      </c>
      <c r="H26" s="318">
        <v>6.21</v>
      </c>
      <c r="I26" s="285">
        <v>5</v>
      </c>
      <c r="J26" s="334">
        <v>1198.6293072078124</v>
      </c>
      <c r="K26" s="316">
        <v>12.763200000015786</v>
      </c>
      <c r="L26" s="335">
        <v>1.8576000000000001</v>
      </c>
      <c r="M26" s="318">
        <v>6.32</v>
      </c>
      <c r="N26" s="285">
        <v>4</v>
      </c>
      <c r="O26" s="286">
        <v>0</v>
      </c>
      <c r="P26" s="336">
        <v>0</v>
      </c>
      <c r="Q26" s="337">
        <v>0</v>
      </c>
      <c r="R26" s="338">
        <v>0.01</v>
      </c>
      <c r="S26" s="324">
        <v>0</v>
      </c>
      <c r="T26" s="258"/>
      <c r="U26" s="142">
        <v>16</v>
      </c>
      <c r="V26" s="284">
        <v>114</v>
      </c>
      <c r="W26" s="285">
        <v>6</v>
      </c>
      <c r="X26" s="286">
        <v>21.170130869899918</v>
      </c>
      <c r="Y26" s="287">
        <v>4.1381999999999994</v>
      </c>
      <c r="Z26" s="288">
        <v>0.2475</v>
      </c>
      <c r="AA26" s="284">
        <v>114</v>
      </c>
      <c r="AB26" s="285">
        <v>6</v>
      </c>
      <c r="AC26" s="286">
        <v>17.782909930715935</v>
      </c>
      <c r="AD26" s="287">
        <v>3.5112000000000001</v>
      </c>
      <c r="AE26" s="288">
        <v>0.30360000000000004</v>
      </c>
    </row>
    <row r="27" spans="2:31" ht="15.75" x14ac:dyDescent="0.25">
      <c r="B27" s="142">
        <v>17</v>
      </c>
      <c r="C27" s="314">
        <v>6.24</v>
      </c>
      <c r="D27" s="285">
        <v>9</v>
      </c>
      <c r="E27" s="332">
        <v>834.86334448908019</v>
      </c>
      <c r="F27" s="316">
        <v>8.3913303600056679</v>
      </c>
      <c r="G27" s="333">
        <v>0.56159999999999999</v>
      </c>
      <c r="H27" s="318">
        <v>6.23</v>
      </c>
      <c r="I27" s="285">
        <v>5</v>
      </c>
      <c r="J27" s="334">
        <v>1166.4732841783468</v>
      </c>
      <c r="K27" s="316">
        <v>12.460800000015297</v>
      </c>
      <c r="L27" s="335">
        <v>1.7712000000000001</v>
      </c>
      <c r="M27" s="318">
        <v>6.32</v>
      </c>
      <c r="N27" s="285">
        <v>4</v>
      </c>
      <c r="O27" s="286">
        <v>0</v>
      </c>
      <c r="P27" s="336">
        <v>0</v>
      </c>
      <c r="Q27" s="337">
        <v>0</v>
      </c>
      <c r="R27" s="338">
        <v>0.02</v>
      </c>
      <c r="S27" s="324">
        <v>0</v>
      </c>
      <c r="T27" s="258"/>
      <c r="U27" s="142">
        <v>17</v>
      </c>
      <c r="V27" s="284">
        <v>113</v>
      </c>
      <c r="W27" s="285">
        <v>6</v>
      </c>
      <c r="X27" s="286">
        <v>21.647012337604828</v>
      </c>
      <c r="Y27" s="287">
        <v>4.1943000000000001</v>
      </c>
      <c r="Z27" s="288">
        <v>0.23760000000000001</v>
      </c>
      <c r="AA27" s="284">
        <v>115</v>
      </c>
      <c r="AB27" s="285">
        <v>6</v>
      </c>
      <c r="AC27" s="286">
        <v>18.373832714127929</v>
      </c>
      <c r="AD27" s="287">
        <v>3.6597000000000004</v>
      </c>
      <c r="AE27" s="288">
        <v>0.32340000000000002</v>
      </c>
    </row>
    <row r="28" spans="2:31" ht="15.75" x14ac:dyDescent="0.25">
      <c r="B28" s="142">
        <v>18</v>
      </c>
      <c r="C28" s="314">
        <v>6.24</v>
      </c>
      <c r="D28" s="285">
        <v>9</v>
      </c>
      <c r="E28" s="332">
        <v>724.30909346185376</v>
      </c>
      <c r="F28" s="316">
        <v>7.280133840002236</v>
      </c>
      <c r="G28" s="333">
        <v>0.50880000000000003</v>
      </c>
      <c r="H28" s="318">
        <v>6.26</v>
      </c>
      <c r="I28" s="285">
        <v>5</v>
      </c>
      <c r="J28" s="334">
        <v>1122.4255481942027</v>
      </c>
      <c r="K28" s="316">
        <v>12.048000000009779</v>
      </c>
      <c r="L28" s="335">
        <v>1.728</v>
      </c>
      <c r="M28" s="318">
        <v>6.37</v>
      </c>
      <c r="N28" s="285">
        <v>4</v>
      </c>
      <c r="O28" s="286">
        <v>0</v>
      </c>
      <c r="P28" s="336">
        <v>0</v>
      </c>
      <c r="Q28" s="337">
        <v>0</v>
      </c>
      <c r="R28" s="338">
        <v>1.0800000000017462E-2</v>
      </c>
      <c r="S28" s="324">
        <v>0</v>
      </c>
      <c r="T28" s="258"/>
      <c r="U28" s="142">
        <v>18</v>
      </c>
      <c r="V28" s="284">
        <v>113</v>
      </c>
      <c r="W28" s="285">
        <v>6</v>
      </c>
      <c r="X28" s="286">
        <v>21.817327147499441</v>
      </c>
      <c r="Y28" s="287">
        <v>4.2273000000000005</v>
      </c>
      <c r="Z28" s="288">
        <v>0.21780000000000002</v>
      </c>
      <c r="AA28" s="284">
        <v>115</v>
      </c>
      <c r="AB28" s="285">
        <v>6</v>
      </c>
      <c r="AC28" s="286">
        <v>18.638919570237974</v>
      </c>
      <c r="AD28" s="287">
        <v>3.7124999999999999</v>
      </c>
      <c r="AE28" s="288">
        <v>0.31019999999999998</v>
      </c>
    </row>
    <row r="29" spans="2:31" ht="15.75" x14ac:dyDescent="0.25">
      <c r="B29" s="142">
        <v>19</v>
      </c>
      <c r="C29" s="314">
        <v>6.3</v>
      </c>
      <c r="D29" s="285">
        <v>9</v>
      </c>
      <c r="E29" s="332">
        <v>566.8792688319985</v>
      </c>
      <c r="F29" s="316">
        <v>5.8144262399946456</v>
      </c>
      <c r="G29" s="333">
        <v>0.42240000000000005</v>
      </c>
      <c r="H29" s="318">
        <v>6.27</v>
      </c>
      <c r="I29" s="285">
        <v>5</v>
      </c>
      <c r="J29" s="334">
        <v>1047.8610653202079</v>
      </c>
      <c r="K29" s="316">
        <v>11.265599999998813</v>
      </c>
      <c r="L29" s="335">
        <v>1.6512</v>
      </c>
      <c r="M29" s="318">
        <v>6.34</v>
      </c>
      <c r="N29" s="285">
        <v>4</v>
      </c>
      <c r="O29" s="286">
        <v>0</v>
      </c>
      <c r="P29" s="336">
        <v>0</v>
      </c>
      <c r="Q29" s="337">
        <v>0</v>
      </c>
      <c r="R29" s="338">
        <v>1.0800000000017462E-2</v>
      </c>
      <c r="S29" s="324">
        <v>0</v>
      </c>
      <c r="T29" s="258"/>
      <c r="U29" s="142">
        <v>19</v>
      </c>
      <c r="V29" s="284">
        <v>113</v>
      </c>
      <c r="W29" s="285">
        <v>6</v>
      </c>
      <c r="X29" s="286">
        <v>21.919516033436206</v>
      </c>
      <c r="Y29" s="287">
        <v>4.2471000000000005</v>
      </c>
      <c r="Z29" s="288">
        <v>0.2079</v>
      </c>
      <c r="AA29" s="284">
        <v>115</v>
      </c>
      <c r="AB29" s="285">
        <v>6</v>
      </c>
      <c r="AC29" s="286">
        <v>18.90400642634803</v>
      </c>
      <c r="AD29" s="287">
        <v>3.7653000000000003</v>
      </c>
      <c r="AE29" s="288">
        <v>0.34320000000000001</v>
      </c>
    </row>
    <row r="30" spans="2:31" ht="15.75" x14ac:dyDescent="0.25">
      <c r="B30" s="142">
        <v>20</v>
      </c>
      <c r="C30" s="314">
        <v>6.32</v>
      </c>
      <c r="D30" s="285">
        <v>8</v>
      </c>
      <c r="E30" s="332">
        <v>608.33894826280584</v>
      </c>
      <c r="F30" s="316">
        <v>6.1928924399981042</v>
      </c>
      <c r="G30" s="333">
        <v>0.432</v>
      </c>
      <c r="H30" s="318">
        <v>6.24</v>
      </c>
      <c r="I30" s="285">
        <v>5</v>
      </c>
      <c r="J30" s="334">
        <v>983.8121847359721</v>
      </c>
      <c r="K30" s="316">
        <v>10.526399999987916</v>
      </c>
      <c r="L30" s="335">
        <v>1.6944000000000001</v>
      </c>
      <c r="M30" s="318">
        <v>6.34</v>
      </c>
      <c r="N30" s="285">
        <v>4</v>
      </c>
      <c r="O30" s="286">
        <v>0</v>
      </c>
      <c r="P30" s="336">
        <v>0</v>
      </c>
      <c r="Q30" s="337">
        <v>0</v>
      </c>
      <c r="R30" s="338">
        <v>1.2799999999988359E-2</v>
      </c>
      <c r="S30" s="324">
        <v>0</v>
      </c>
      <c r="T30" s="258"/>
      <c r="U30" s="142">
        <v>20</v>
      </c>
      <c r="V30" s="284">
        <v>113</v>
      </c>
      <c r="W30" s="285">
        <v>6</v>
      </c>
      <c r="X30" s="286">
        <v>21.35747716078399</v>
      </c>
      <c r="Y30" s="287">
        <v>4.1381999999999994</v>
      </c>
      <c r="Z30" s="288">
        <v>0.19470000000000001</v>
      </c>
      <c r="AA30" s="284">
        <v>115</v>
      </c>
      <c r="AB30" s="285">
        <v>6</v>
      </c>
      <c r="AC30" s="286">
        <v>18.937142283361784</v>
      </c>
      <c r="AD30" s="287">
        <v>3.7719</v>
      </c>
      <c r="AE30" s="288">
        <v>0.38940000000000002</v>
      </c>
    </row>
    <row r="31" spans="2:31" ht="15.75" x14ac:dyDescent="0.25">
      <c r="B31" s="142">
        <v>21</v>
      </c>
      <c r="C31" s="314">
        <v>6.3</v>
      </c>
      <c r="D31" s="121">
        <v>8</v>
      </c>
      <c r="E31" s="332">
        <v>766.64901094487379</v>
      </c>
      <c r="F31" s="316">
        <v>7.6961379600106739</v>
      </c>
      <c r="G31" s="333">
        <v>0.54720000000000002</v>
      </c>
      <c r="H31" s="318">
        <v>6.3</v>
      </c>
      <c r="I31" s="285">
        <v>5</v>
      </c>
      <c r="J31" s="334">
        <v>1022.4315074199602</v>
      </c>
      <c r="K31" s="316">
        <v>11.044799999988754</v>
      </c>
      <c r="L31" s="335">
        <v>1.7136000000000002</v>
      </c>
      <c r="M31" s="318">
        <v>6.2</v>
      </c>
      <c r="N31" s="285">
        <v>4</v>
      </c>
      <c r="O31" s="286">
        <v>377.04231252618342</v>
      </c>
      <c r="P31" s="336">
        <v>3.1175999999999999</v>
      </c>
      <c r="Q31" s="337">
        <v>2.1995999999999998</v>
      </c>
      <c r="R31" s="338">
        <v>8.7999999999738079E-3</v>
      </c>
      <c r="S31" s="324">
        <v>0</v>
      </c>
      <c r="T31" s="258"/>
      <c r="U31" s="142">
        <v>21</v>
      </c>
      <c r="V31" s="284">
        <v>113</v>
      </c>
      <c r="W31" s="285">
        <v>6</v>
      </c>
      <c r="X31" s="286">
        <v>19.109321670175152</v>
      </c>
      <c r="Y31" s="287">
        <v>3.7025999999999999</v>
      </c>
      <c r="Z31" s="288">
        <v>0.25409999999999999</v>
      </c>
      <c r="AA31" s="284">
        <v>115</v>
      </c>
      <c r="AB31" s="285">
        <v>6</v>
      </c>
      <c r="AC31" s="286">
        <v>17.827091073400947</v>
      </c>
      <c r="AD31" s="287">
        <v>3.5508000000000002</v>
      </c>
      <c r="AE31" s="288">
        <v>0.31680000000000003</v>
      </c>
    </row>
    <row r="32" spans="2:31" ht="15.75" x14ac:dyDescent="0.25">
      <c r="B32" s="142">
        <v>22</v>
      </c>
      <c r="C32" s="314">
        <v>6.26</v>
      </c>
      <c r="D32" s="121">
        <v>8</v>
      </c>
      <c r="E32" s="332">
        <v>714.26996051222159</v>
      </c>
      <c r="F32" s="316">
        <v>7.1247959999964223</v>
      </c>
      <c r="G32" s="333">
        <v>0.51839999999999997</v>
      </c>
      <c r="H32" s="318">
        <v>6.32</v>
      </c>
      <c r="I32" s="285">
        <v>5</v>
      </c>
      <c r="J32" s="334">
        <v>960.72839955670952</v>
      </c>
      <c r="K32" s="316">
        <v>10.411200000016834</v>
      </c>
      <c r="L32" s="335">
        <v>1.728</v>
      </c>
      <c r="M32" s="318">
        <v>6.2</v>
      </c>
      <c r="N32" s="285">
        <v>4</v>
      </c>
      <c r="O32" s="286">
        <v>401.85918529060888</v>
      </c>
      <c r="P32" s="336">
        <v>3.3228</v>
      </c>
      <c r="Q32" s="337">
        <v>2.2032000000000003</v>
      </c>
      <c r="R32" s="338">
        <v>1.1600000000034924E-2</v>
      </c>
      <c r="S32" s="324">
        <v>0</v>
      </c>
      <c r="T32" s="258"/>
      <c r="U32" s="142">
        <v>22</v>
      </c>
      <c r="V32" s="284">
        <v>113</v>
      </c>
      <c r="W32" s="285">
        <v>6</v>
      </c>
      <c r="X32" s="286">
        <v>11.325934857991511</v>
      </c>
      <c r="Y32" s="287">
        <v>2.1945000000000001</v>
      </c>
      <c r="Z32" s="288">
        <v>0.22109999999999999</v>
      </c>
      <c r="AA32" s="284">
        <v>115</v>
      </c>
      <c r="AB32" s="285">
        <v>6</v>
      </c>
      <c r="AC32" s="286">
        <v>13.569133447133249</v>
      </c>
      <c r="AD32" s="287">
        <v>2.7027000000000001</v>
      </c>
      <c r="AE32" s="288">
        <v>0.24420000000000003</v>
      </c>
    </row>
    <row r="33" spans="2:31" ht="16.5" thickBot="1" x14ac:dyDescent="0.3">
      <c r="B33" s="143">
        <v>23</v>
      </c>
      <c r="C33" s="339">
        <v>6.26</v>
      </c>
      <c r="D33" s="111">
        <v>8</v>
      </c>
      <c r="E33" s="340">
        <v>669.40836021939151</v>
      </c>
      <c r="F33" s="341">
        <v>6.6773044800065691</v>
      </c>
      <c r="G33" s="342">
        <v>0.48960000000000004</v>
      </c>
      <c r="H33" s="343">
        <v>6.34</v>
      </c>
      <c r="I33" s="290">
        <v>5</v>
      </c>
      <c r="J33" s="344">
        <v>891.02534808161306</v>
      </c>
      <c r="K33" s="341">
        <v>9.6863999999914085</v>
      </c>
      <c r="L33" s="345">
        <v>1.7232000000000001</v>
      </c>
      <c r="M33" s="343">
        <v>6.2</v>
      </c>
      <c r="N33" s="290">
        <v>4</v>
      </c>
      <c r="O33" s="291">
        <v>358.75619575239631</v>
      </c>
      <c r="P33" s="346">
        <v>2.9664000000000001</v>
      </c>
      <c r="Q33" s="347">
        <v>1.8</v>
      </c>
      <c r="R33" s="348">
        <v>1.1599999999962165E-2</v>
      </c>
      <c r="S33" s="349">
        <v>0</v>
      </c>
      <c r="T33" s="258"/>
      <c r="U33" s="143">
        <v>23</v>
      </c>
      <c r="V33" s="289">
        <v>113</v>
      </c>
      <c r="W33" s="290">
        <v>6</v>
      </c>
      <c r="X33" s="291">
        <v>9.2651256582667418</v>
      </c>
      <c r="Y33" s="292">
        <v>1.7952000000000001</v>
      </c>
      <c r="Z33" s="293">
        <v>0.19800000000000001</v>
      </c>
      <c r="AA33" s="289">
        <v>115</v>
      </c>
      <c r="AB33" s="290">
        <v>6</v>
      </c>
      <c r="AC33" s="291">
        <v>11.614117883321619</v>
      </c>
      <c r="AD33" s="292">
        <v>2.3133000000000004</v>
      </c>
      <c r="AE33" s="293">
        <v>0.23430000000000001</v>
      </c>
    </row>
    <row r="34" spans="2:31" ht="16.5" thickBot="1" x14ac:dyDescent="0.3">
      <c r="B34" s="269" t="s">
        <v>257</v>
      </c>
      <c r="C34" s="350"/>
      <c r="D34" s="350"/>
      <c r="E34" s="351"/>
      <c r="F34" s="352">
        <v>170.94225456002459</v>
      </c>
      <c r="G34" s="147">
        <v>12.835199999999999</v>
      </c>
      <c r="H34" s="353"/>
      <c r="I34" s="354"/>
      <c r="J34" s="355"/>
      <c r="K34" s="146">
        <v>265.142399999997</v>
      </c>
      <c r="L34" s="356">
        <v>39.974400000000003</v>
      </c>
      <c r="M34" s="357"/>
      <c r="N34" s="350"/>
      <c r="O34" s="351"/>
      <c r="P34" s="146">
        <v>22.4892</v>
      </c>
      <c r="Q34" s="147">
        <v>14.947200000000002</v>
      </c>
      <c r="R34" s="151">
        <v>0.25479999999995928</v>
      </c>
      <c r="S34" s="358">
        <v>0</v>
      </c>
      <c r="T34" s="364"/>
      <c r="U34" s="144" t="s">
        <v>257</v>
      </c>
      <c r="V34" s="145"/>
      <c r="W34" s="145"/>
      <c r="X34" s="145"/>
      <c r="Y34" s="146">
        <f>SUM(Y10:Y33)</f>
        <v>67.986599999999996</v>
      </c>
      <c r="Z34" s="147">
        <f>SUM(Z10:Z33)</f>
        <v>6.6362999999999994</v>
      </c>
      <c r="AA34" s="148"/>
      <c r="AB34" s="149"/>
      <c r="AC34" s="149"/>
      <c r="AD34" s="150">
        <f>SUM(AD10:AD33)</f>
        <v>67.287000000000006</v>
      </c>
      <c r="AE34" s="294">
        <f>SUM(AE10:AE33)</f>
        <v>6.0126000000000008</v>
      </c>
    </row>
    <row r="35" spans="2:31" ht="30.75" customHeight="1" x14ac:dyDescent="0.25">
      <c r="B35" s="138" t="s">
        <v>300</v>
      </c>
      <c r="C35" s="138"/>
      <c r="D35" s="138"/>
      <c r="E35" s="138"/>
      <c r="F35" s="138"/>
      <c r="G35" s="138"/>
      <c r="H35" s="138"/>
      <c r="I35" s="138"/>
      <c r="J35" s="138"/>
      <c r="K35" s="138"/>
      <c r="L35" s="139"/>
      <c r="M35" s="139"/>
      <c r="N35" s="139"/>
      <c r="O35" s="139"/>
      <c r="P35" s="139"/>
      <c r="Q35" s="139"/>
      <c r="U35" s="138" t="s">
        <v>300</v>
      </c>
      <c r="V35" s="138"/>
      <c r="W35" s="138"/>
      <c r="X35" s="138"/>
      <c r="Y35" s="138"/>
      <c r="Z35" s="138"/>
      <c r="AA35" s="138"/>
      <c r="AB35" s="138"/>
      <c r="AC35" s="138"/>
      <c r="AD35" s="138"/>
      <c r="AE35" s="139"/>
    </row>
    <row r="36" spans="2:31" ht="30.75" customHeight="1" x14ac:dyDescent="0.25"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9"/>
      <c r="M36" s="139"/>
      <c r="N36" s="139"/>
      <c r="O36" s="139"/>
      <c r="P36" s="139"/>
      <c r="Q36" s="139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9"/>
    </row>
    <row r="37" spans="2:31" ht="26.25" customHeight="1" x14ac:dyDescent="0.25">
      <c r="B37" s="295" t="s">
        <v>301</v>
      </c>
      <c r="C37" s="295"/>
      <c r="D37" s="295"/>
      <c r="E37" s="295"/>
      <c r="F37" s="295"/>
      <c r="G37" s="295"/>
      <c r="H37" s="295"/>
      <c r="I37" s="295"/>
      <c r="J37" s="295"/>
      <c r="K37" s="295"/>
      <c r="L37" s="139"/>
      <c r="M37" s="139"/>
      <c r="N37" s="139"/>
      <c r="O37" s="139"/>
      <c r="P37" s="139"/>
      <c r="Q37" s="139"/>
      <c r="U37" s="295" t="s">
        <v>301</v>
      </c>
      <c r="V37" s="295"/>
      <c r="W37" s="295"/>
      <c r="X37" s="295"/>
      <c r="Y37" s="295"/>
      <c r="Z37" s="295"/>
      <c r="AA37" s="295"/>
      <c r="AB37" s="295"/>
      <c r="AC37" s="295"/>
      <c r="AD37" s="295"/>
      <c r="AE37" s="139"/>
    </row>
    <row r="38" spans="2:31" ht="15.75" x14ac:dyDescent="0.25">
      <c r="B38" s="295"/>
      <c r="C38" s="295"/>
      <c r="D38" s="295"/>
      <c r="E38" s="295"/>
      <c r="F38" s="295"/>
      <c r="G38" s="295"/>
      <c r="H38" s="295"/>
      <c r="I38" s="295"/>
      <c r="J38" s="295"/>
      <c r="K38" s="295"/>
      <c r="L38" s="296"/>
      <c r="M38" s="296"/>
      <c r="N38" s="296"/>
      <c r="O38" s="296"/>
      <c r="P38" s="296"/>
      <c r="Q38" s="296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6"/>
    </row>
    <row r="42" spans="2:31" x14ac:dyDescent="0.25">
      <c r="O42" s="359"/>
      <c r="P42" s="359"/>
      <c r="Q42" s="359"/>
      <c r="R42" s="359"/>
      <c r="S42" s="359"/>
      <c r="T42" s="365"/>
    </row>
    <row r="44" spans="2:31" x14ac:dyDescent="0.25">
      <c r="U44" s="297"/>
      <c r="V44" s="297"/>
      <c r="W44" s="297"/>
      <c r="X44" s="297"/>
      <c r="Y44" s="297"/>
      <c r="Z44" s="297"/>
      <c r="AA44" s="297"/>
      <c r="AB44" s="297"/>
      <c r="AC44" s="297"/>
      <c r="AD44" s="297"/>
      <c r="AE44" s="297"/>
    </row>
  </sheetData>
  <mergeCells count="39">
    <mergeCell ref="R6:S6"/>
    <mergeCell ref="C7:C9"/>
    <mergeCell ref="D7:D9"/>
    <mergeCell ref="M7:M9"/>
    <mergeCell ref="N7:N9"/>
    <mergeCell ref="O7:O9"/>
    <mergeCell ref="P7:P9"/>
    <mergeCell ref="Q7:Q9"/>
    <mergeCell ref="R7:R9"/>
    <mergeCell ref="S7:S9"/>
    <mergeCell ref="M6:Q6"/>
    <mergeCell ref="B1:Q1"/>
    <mergeCell ref="B2:Q2"/>
    <mergeCell ref="B6:B9"/>
    <mergeCell ref="C6:G6"/>
    <mergeCell ref="H6:L6"/>
    <mergeCell ref="U1:AE1"/>
    <mergeCell ref="U2:AE2"/>
    <mergeCell ref="U6:U9"/>
    <mergeCell ref="V6:Z6"/>
    <mergeCell ref="AA6:AE6"/>
    <mergeCell ref="V7:V9"/>
    <mergeCell ref="W7:W9"/>
    <mergeCell ref="X7:X9"/>
    <mergeCell ref="Y7:Y9"/>
    <mergeCell ref="Z7:Z9"/>
    <mergeCell ref="AA7:AA9"/>
    <mergeCell ref="AB7:AB9"/>
    <mergeCell ref="AC7:AC9"/>
    <mergeCell ref="AD7:AD9"/>
    <mergeCell ref="AE7:AE9"/>
    <mergeCell ref="J7:J9"/>
    <mergeCell ref="K7:K9"/>
    <mergeCell ref="L7:L9"/>
    <mergeCell ref="E7:E9"/>
    <mergeCell ref="F7:F9"/>
    <mergeCell ref="G7:G9"/>
    <mergeCell ref="H7:H9"/>
    <mergeCell ref="I7:I9"/>
  </mergeCells>
  <pageMargins left="0.11811023622047245" right="0.11811023622047245" top="0.74803149606299213" bottom="0.15748031496062992" header="0.31496062992125984" footer="0.31496062992125984"/>
  <pageSetup paperSize="9" scale="5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81"/>
  <sheetViews>
    <sheetView topLeftCell="A184" workbookViewId="0">
      <selection activeCell="A71" sqref="A1:XFD1048576"/>
    </sheetView>
  </sheetViews>
  <sheetFormatPr defaultRowHeight="15" x14ac:dyDescent="0.25"/>
  <cols>
    <col min="1" max="1" width="4.42578125" style="126" customWidth="1"/>
    <col min="2" max="2" width="11.28515625" style="194" customWidth="1"/>
    <col min="3" max="3" width="7.7109375" style="126" customWidth="1"/>
    <col min="4" max="4" width="12.5703125" style="195" customWidth="1"/>
    <col min="5" max="27" width="9.140625" style="188" customWidth="1"/>
    <col min="28" max="29" width="9.7109375" style="188" customWidth="1"/>
    <col min="30" max="30" width="12.140625" style="126" customWidth="1"/>
    <col min="31" max="257" width="9.140625" style="126"/>
    <col min="258" max="258" width="4.42578125" style="126" customWidth="1"/>
    <col min="259" max="259" width="11.28515625" style="126" customWidth="1"/>
    <col min="260" max="260" width="7.7109375" style="126" customWidth="1"/>
    <col min="261" max="261" width="12.5703125" style="126" customWidth="1"/>
    <col min="262" max="284" width="9.140625" style="126"/>
    <col min="285" max="285" width="9.7109375" style="126" customWidth="1"/>
    <col min="286" max="286" width="12.140625" style="126" customWidth="1"/>
    <col min="287" max="513" width="9.140625" style="126"/>
    <col min="514" max="514" width="4.42578125" style="126" customWidth="1"/>
    <col min="515" max="515" width="11.28515625" style="126" customWidth="1"/>
    <col min="516" max="516" width="7.7109375" style="126" customWidth="1"/>
    <col min="517" max="517" width="12.5703125" style="126" customWidth="1"/>
    <col min="518" max="540" width="9.140625" style="126"/>
    <col min="541" max="541" width="9.7109375" style="126" customWidth="1"/>
    <col min="542" max="542" width="12.140625" style="126" customWidth="1"/>
    <col min="543" max="769" width="9.140625" style="126"/>
    <col min="770" max="770" width="4.42578125" style="126" customWidth="1"/>
    <col min="771" max="771" width="11.28515625" style="126" customWidth="1"/>
    <col min="772" max="772" width="7.7109375" style="126" customWidth="1"/>
    <col min="773" max="773" width="12.5703125" style="126" customWidth="1"/>
    <col min="774" max="796" width="9.140625" style="126"/>
    <col min="797" max="797" width="9.7109375" style="126" customWidth="1"/>
    <col min="798" max="798" width="12.140625" style="126" customWidth="1"/>
    <col min="799" max="1025" width="9.140625" style="126"/>
    <col min="1026" max="1026" width="4.42578125" style="126" customWidth="1"/>
    <col min="1027" max="1027" width="11.28515625" style="126" customWidth="1"/>
    <col min="1028" max="1028" width="7.7109375" style="126" customWidth="1"/>
    <col min="1029" max="1029" width="12.5703125" style="126" customWidth="1"/>
    <col min="1030" max="1052" width="9.140625" style="126"/>
    <col min="1053" max="1053" width="9.7109375" style="126" customWidth="1"/>
    <col min="1054" max="1054" width="12.140625" style="126" customWidth="1"/>
    <col min="1055" max="1281" width="9.140625" style="126"/>
    <col min="1282" max="1282" width="4.42578125" style="126" customWidth="1"/>
    <col min="1283" max="1283" width="11.28515625" style="126" customWidth="1"/>
    <col min="1284" max="1284" width="7.7109375" style="126" customWidth="1"/>
    <col min="1285" max="1285" width="12.5703125" style="126" customWidth="1"/>
    <col min="1286" max="1308" width="9.140625" style="126"/>
    <col min="1309" max="1309" width="9.7109375" style="126" customWidth="1"/>
    <col min="1310" max="1310" width="12.140625" style="126" customWidth="1"/>
    <col min="1311" max="1537" width="9.140625" style="126"/>
    <col min="1538" max="1538" width="4.42578125" style="126" customWidth="1"/>
    <col min="1539" max="1539" width="11.28515625" style="126" customWidth="1"/>
    <col min="1540" max="1540" width="7.7109375" style="126" customWidth="1"/>
    <col min="1541" max="1541" width="12.5703125" style="126" customWidth="1"/>
    <col min="1542" max="1564" width="9.140625" style="126"/>
    <col min="1565" max="1565" width="9.7109375" style="126" customWidth="1"/>
    <col min="1566" max="1566" width="12.140625" style="126" customWidth="1"/>
    <col min="1567" max="1793" width="9.140625" style="126"/>
    <col min="1794" max="1794" width="4.42578125" style="126" customWidth="1"/>
    <col min="1795" max="1795" width="11.28515625" style="126" customWidth="1"/>
    <col min="1796" max="1796" width="7.7109375" style="126" customWidth="1"/>
    <col min="1797" max="1797" width="12.5703125" style="126" customWidth="1"/>
    <col min="1798" max="1820" width="9.140625" style="126"/>
    <col min="1821" max="1821" width="9.7109375" style="126" customWidth="1"/>
    <col min="1822" max="1822" width="12.140625" style="126" customWidth="1"/>
    <col min="1823" max="2049" width="9.140625" style="126"/>
    <col min="2050" max="2050" width="4.42578125" style="126" customWidth="1"/>
    <col min="2051" max="2051" width="11.28515625" style="126" customWidth="1"/>
    <col min="2052" max="2052" width="7.7109375" style="126" customWidth="1"/>
    <col min="2053" max="2053" width="12.5703125" style="126" customWidth="1"/>
    <col min="2054" max="2076" width="9.140625" style="126"/>
    <col min="2077" max="2077" width="9.7109375" style="126" customWidth="1"/>
    <col min="2078" max="2078" width="12.140625" style="126" customWidth="1"/>
    <col min="2079" max="2305" width="9.140625" style="126"/>
    <col min="2306" max="2306" width="4.42578125" style="126" customWidth="1"/>
    <col min="2307" max="2307" width="11.28515625" style="126" customWidth="1"/>
    <col min="2308" max="2308" width="7.7109375" style="126" customWidth="1"/>
    <col min="2309" max="2309" width="12.5703125" style="126" customWidth="1"/>
    <col min="2310" max="2332" width="9.140625" style="126"/>
    <col min="2333" max="2333" width="9.7109375" style="126" customWidth="1"/>
    <col min="2334" max="2334" width="12.140625" style="126" customWidth="1"/>
    <col min="2335" max="2561" width="9.140625" style="126"/>
    <col min="2562" max="2562" width="4.42578125" style="126" customWidth="1"/>
    <col min="2563" max="2563" width="11.28515625" style="126" customWidth="1"/>
    <col min="2564" max="2564" width="7.7109375" style="126" customWidth="1"/>
    <col min="2565" max="2565" width="12.5703125" style="126" customWidth="1"/>
    <col min="2566" max="2588" width="9.140625" style="126"/>
    <col min="2589" max="2589" width="9.7109375" style="126" customWidth="1"/>
    <col min="2590" max="2590" width="12.140625" style="126" customWidth="1"/>
    <col min="2591" max="2817" width="9.140625" style="126"/>
    <col min="2818" max="2818" width="4.42578125" style="126" customWidth="1"/>
    <col min="2819" max="2819" width="11.28515625" style="126" customWidth="1"/>
    <col min="2820" max="2820" width="7.7109375" style="126" customWidth="1"/>
    <col min="2821" max="2821" width="12.5703125" style="126" customWidth="1"/>
    <col min="2822" max="2844" width="9.140625" style="126"/>
    <col min="2845" max="2845" width="9.7109375" style="126" customWidth="1"/>
    <col min="2846" max="2846" width="12.140625" style="126" customWidth="1"/>
    <col min="2847" max="3073" width="9.140625" style="126"/>
    <col min="3074" max="3074" width="4.42578125" style="126" customWidth="1"/>
    <col min="3075" max="3075" width="11.28515625" style="126" customWidth="1"/>
    <col min="3076" max="3076" width="7.7109375" style="126" customWidth="1"/>
    <col min="3077" max="3077" width="12.5703125" style="126" customWidth="1"/>
    <col min="3078" max="3100" width="9.140625" style="126"/>
    <col min="3101" max="3101" width="9.7109375" style="126" customWidth="1"/>
    <col min="3102" max="3102" width="12.140625" style="126" customWidth="1"/>
    <col min="3103" max="3329" width="9.140625" style="126"/>
    <col min="3330" max="3330" width="4.42578125" style="126" customWidth="1"/>
    <col min="3331" max="3331" width="11.28515625" style="126" customWidth="1"/>
    <col min="3332" max="3332" width="7.7109375" style="126" customWidth="1"/>
    <col min="3333" max="3333" width="12.5703125" style="126" customWidth="1"/>
    <col min="3334" max="3356" width="9.140625" style="126"/>
    <col min="3357" max="3357" width="9.7109375" style="126" customWidth="1"/>
    <col min="3358" max="3358" width="12.140625" style="126" customWidth="1"/>
    <col min="3359" max="3585" width="9.140625" style="126"/>
    <col min="3586" max="3586" width="4.42578125" style="126" customWidth="1"/>
    <col min="3587" max="3587" width="11.28515625" style="126" customWidth="1"/>
    <col min="3588" max="3588" width="7.7109375" style="126" customWidth="1"/>
    <col min="3589" max="3589" width="12.5703125" style="126" customWidth="1"/>
    <col min="3590" max="3612" width="9.140625" style="126"/>
    <col min="3613" max="3613" width="9.7109375" style="126" customWidth="1"/>
    <col min="3614" max="3614" width="12.140625" style="126" customWidth="1"/>
    <col min="3615" max="3841" width="9.140625" style="126"/>
    <col min="3842" max="3842" width="4.42578125" style="126" customWidth="1"/>
    <col min="3843" max="3843" width="11.28515625" style="126" customWidth="1"/>
    <col min="3844" max="3844" width="7.7109375" style="126" customWidth="1"/>
    <col min="3845" max="3845" width="12.5703125" style="126" customWidth="1"/>
    <col min="3846" max="3868" width="9.140625" style="126"/>
    <col min="3869" max="3869" width="9.7109375" style="126" customWidth="1"/>
    <col min="3870" max="3870" width="12.140625" style="126" customWidth="1"/>
    <col min="3871" max="4097" width="9.140625" style="126"/>
    <col min="4098" max="4098" width="4.42578125" style="126" customWidth="1"/>
    <col min="4099" max="4099" width="11.28515625" style="126" customWidth="1"/>
    <col min="4100" max="4100" width="7.7109375" style="126" customWidth="1"/>
    <col min="4101" max="4101" width="12.5703125" style="126" customWidth="1"/>
    <col min="4102" max="4124" width="9.140625" style="126"/>
    <col min="4125" max="4125" width="9.7109375" style="126" customWidth="1"/>
    <col min="4126" max="4126" width="12.140625" style="126" customWidth="1"/>
    <col min="4127" max="4353" width="9.140625" style="126"/>
    <col min="4354" max="4354" width="4.42578125" style="126" customWidth="1"/>
    <col min="4355" max="4355" width="11.28515625" style="126" customWidth="1"/>
    <col min="4356" max="4356" width="7.7109375" style="126" customWidth="1"/>
    <col min="4357" max="4357" width="12.5703125" style="126" customWidth="1"/>
    <col min="4358" max="4380" width="9.140625" style="126"/>
    <col min="4381" max="4381" width="9.7109375" style="126" customWidth="1"/>
    <col min="4382" max="4382" width="12.140625" style="126" customWidth="1"/>
    <col min="4383" max="4609" width="9.140625" style="126"/>
    <col min="4610" max="4610" width="4.42578125" style="126" customWidth="1"/>
    <col min="4611" max="4611" width="11.28515625" style="126" customWidth="1"/>
    <col min="4612" max="4612" width="7.7109375" style="126" customWidth="1"/>
    <col min="4613" max="4613" width="12.5703125" style="126" customWidth="1"/>
    <col min="4614" max="4636" width="9.140625" style="126"/>
    <col min="4637" max="4637" width="9.7109375" style="126" customWidth="1"/>
    <col min="4638" max="4638" width="12.140625" style="126" customWidth="1"/>
    <col min="4639" max="4865" width="9.140625" style="126"/>
    <col min="4866" max="4866" width="4.42578125" style="126" customWidth="1"/>
    <col min="4867" max="4867" width="11.28515625" style="126" customWidth="1"/>
    <col min="4868" max="4868" width="7.7109375" style="126" customWidth="1"/>
    <col min="4869" max="4869" width="12.5703125" style="126" customWidth="1"/>
    <col min="4870" max="4892" width="9.140625" style="126"/>
    <col min="4893" max="4893" width="9.7109375" style="126" customWidth="1"/>
    <col min="4894" max="4894" width="12.140625" style="126" customWidth="1"/>
    <col min="4895" max="5121" width="9.140625" style="126"/>
    <col min="5122" max="5122" width="4.42578125" style="126" customWidth="1"/>
    <col min="5123" max="5123" width="11.28515625" style="126" customWidth="1"/>
    <col min="5124" max="5124" width="7.7109375" style="126" customWidth="1"/>
    <col min="5125" max="5125" width="12.5703125" style="126" customWidth="1"/>
    <col min="5126" max="5148" width="9.140625" style="126"/>
    <col min="5149" max="5149" width="9.7109375" style="126" customWidth="1"/>
    <col min="5150" max="5150" width="12.140625" style="126" customWidth="1"/>
    <col min="5151" max="5377" width="9.140625" style="126"/>
    <col min="5378" max="5378" width="4.42578125" style="126" customWidth="1"/>
    <col min="5379" max="5379" width="11.28515625" style="126" customWidth="1"/>
    <col min="5380" max="5380" width="7.7109375" style="126" customWidth="1"/>
    <col min="5381" max="5381" width="12.5703125" style="126" customWidth="1"/>
    <col min="5382" max="5404" width="9.140625" style="126"/>
    <col min="5405" max="5405" width="9.7109375" style="126" customWidth="1"/>
    <col min="5406" max="5406" width="12.140625" style="126" customWidth="1"/>
    <col min="5407" max="5633" width="9.140625" style="126"/>
    <col min="5634" max="5634" width="4.42578125" style="126" customWidth="1"/>
    <col min="5635" max="5635" width="11.28515625" style="126" customWidth="1"/>
    <col min="5636" max="5636" width="7.7109375" style="126" customWidth="1"/>
    <col min="5637" max="5637" width="12.5703125" style="126" customWidth="1"/>
    <col min="5638" max="5660" width="9.140625" style="126"/>
    <col min="5661" max="5661" width="9.7109375" style="126" customWidth="1"/>
    <col min="5662" max="5662" width="12.140625" style="126" customWidth="1"/>
    <col min="5663" max="5889" width="9.140625" style="126"/>
    <col min="5890" max="5890" width="4.42578125" style="126" customWidth="1"/>
    <col min="5891" max="5891" width="11.28515625" style="126" customWidth="1"/>
    <col min="5892" max="5892" width="7.7109375" style="126" customWidth="1"/>
    <col min="5893" max="5893" width="12.5703125" style="126" customWidth="1"/>
    <col min="5894" max="5916" width="9.140625" style="126"/>
    <col min="5917" max="5917" width="9.7109375" style="126" customWidth="1"/>
    <col min="5918" max="5918" width="12.140625" style="126" customWidth="1"/>
    <col min="5919" max="6145" width="9.140625" style="126"/>
    <col min="6146" max="6146" width="4.42578125" style="126" customWidth="1"/>
    <col min="6147" max="6147" width="11.28515625" style="126" customWidth="1"/>
    <col min="6148" max="6148" width="7.7109375" style="126" customWidth="1"/>
    <col min="6149" max="6149" width="12.5703125" style="126" customWidth="1"/>
    <col min="6150" max="6172" width="9.140625" style="126"/>
    <col min="6173" max="6173" width="9.7109375" style="126" customWidth="1"/>
    <col min="6174" max="6174" width="12.140625" style="126" customWidth="1"/>
    <col min="6175" max="6401" width="9.140625" style="126"/>
    <col min="6402" max="6402" width="4.42578125" style="126" customWidth="1"/>
    <col min="6403" max="6403" width="11.28515625" style="126" customWidth="1"/>
    <col min="6404" max="6404" width="7.7109375" style="126" customWidth="1"/>
    <col min="6405" max="6405" width="12.5703125" style="126" customWidth="1"/>
    <col min="6406" max="6428" width="9.140625" style="126"/>
    <col min="6429" max="6429" width="9.7109375" style="126" customWidth="1"/>
    <col min="6430" max="6430" width="12.140625" style="126" customWidth="1"/>
    <col min="6431" max="6657" width="9.140625" style="126"/>
    <col min="6658" max="6658" width="4.42578125" style="126" customWidth="1"/>
    <col min="6659" max="6659" width="11.28515625" style="126" customWidth="1"/>
    <col min="6660" max="6660" width="7.7109375" style="126" customWidth="1"/>
    <col min="6661" max="6661" width="12.5703125" style="126" customWidth="1"/>
    <col min="6662" max="6684" width="9.140625" style="126"/>
    <col min="6685" max="6685" width="9.7109375" style="126" customWidth="1"/>
    <col min="6686" max="6686" width="12.140625" style="126" customWidth="1"/>
    <col min="6687" max="6913" width="9.140625" style="126"/>
    <col min="6914" max="6914" width="4.42578125" style="126" customWidth="1"/>
    <col min="6915" max="6915" width="11.28515625" style="126" customWidth="1"/>
    <col min="6916" max="6916" width="7.7109375" style="126" customWidth="1"/>
    <col min="6917" max="6917" width="12.5703125" style="126" customWidth="1"/>
    <col min="6918" max="6940" width="9.140625" style="126"/>
    <col min="6941" max="6941" width="9.7109375" style="126" customWidth="1"/>
    <col min="6942" max="6942" width="12.140625" style="126" customWidth="1"/>
    <col min="6943" max="7169" width="9.140625" style="126"/>
    <col min="7170" max="7170" width="4.42578125" style="126" customWidth="1"/>
    <col min="7171" max="7171" width="11.28515625" style="126" customWidth="1"/>
    <col min="7172" max="7172" width="7.7109375" style="126" customWidth="1"/>
    <col min="7173" max="7173" width="12.5703125" style="126" customWidth="1"/>
    <col min="7174" max="7196" width="9.140625" style="126"/>
    <col min="7197" max="7197" width="9.7109375" style="126" customWidth="1"/>
    <col min="7198" max="7198" width="12.140625" style="126" customWidth="1"/>
    <col min="7199" max="7425" width="9.140625" style="126"/>
    <col min="7426" max="7426" width="4.42578125" style="126" customWidth="1"/>
    <col min="7427" max="7427" width="11.28515625" style="126" customWidth="1"/>
    <col min="7428" max="7428" width="7.7109375" style="126" customWidth="1"/>
    <col min="7429" max="7429" width="12.5703125" style="126" customWidth="1"/>
    <col min="7430" max="7452" width="9.140625" style="126"/>
    <col min="7453" max="7453" width="9.7109375" style="126" customWidth="1"/>
    <col min="7454" max="7454" width="12.140625" style="126" customWidth="1"/>
    <col min="7455" max="7681" width="9.140625" style="126"/>
    <col min="7682" max="7682" width="4.42578125" style="126" customWidth="1"/>
    <col min="7683" max="7683" width="11.28515625" style="126" customWidth="1"/>
    <col min="7684" max="7684" width="7.7109375" style="126" customWidth="1"/>
    <col min="7685" max="7685" width="12.5703125" style="126" customWidth="1"/>
    <col min="7686" max="7708" width="9.140625" style="126"/>
    <col min="7709" max="7709" width="9.7109375" style="126" customWidth="1"/>
    <col min="7710" max="7710" width="12.140625" style="126" customWidth="1"/>
    <col min="7711" max="7937" width="9.140625" style="126"/>
    <col min="7938" max="7938" width="4.42578125" style="126" customWidth="1"/>
    <col min="7939" max="7939" width="11.28515625" style="126" customWidth="1"/>
    <col min="7940" max="7940" width="7.7109375" style="126" customWidth="1"/>
    <col min="7941" max="7941" width="12.5703125" style="126" customWidth="1"/>
    <col min="7942" max="7964" width="9.140625" style="126"/>
    <col min="7965" max="7965" width="9.7109375" style="126" customWidth="1"/>
    <col min="7966" max="7966" width="12.140625" style="126" customWidth="1"/>
    <col min="7967" max="8193" width="9.140625" style="126"/>
    <col min="8194" max="8194" width="4.42578125" style="126" customWidth="1"/>
    <col min="8195" max="8195" width="11.28515625" style="126" customWidth="1"/>
    <col min="8196" max="8196" width="7.7109375" style="126" customWidth="1"/>
    <col min="8197" max="8197" width="12.5703125" style="126" customWidth="1"/>
    <col min="8198" max="8220" width="9.140625" style="126"/>
    <col min="8221" max="8221" width="9.7109375" style="126" customWidth="1"/>
    <col min="8222" max="8222" width="12.140625" style="126" customWidth="1"/>
    <col min="8223" max="8449" width="9.140625" style="126"/>
    <col min="8450" max="8450" width="4.42578125" style="126" customWidth="1"/>
    <col min="8451" max="8451" width="11.28515625" style="126" customWidth="1"/>
    <col min="8452" max="8452" width="7.7109375" style="126" customWidth="1"/>
    <col min="8453" max="8453" width="12.5703125" style="126" customWidth="1"/>
    <col min="8454" max="8476" width="9.140625" style="126"/>
    <col min="8477" max="8477" width="9.7109375" style="126" customWidth="1"/>
    <col min="8478" max="8478" width="12.140625" style="126" customWidth="1"/>
    <col min="8479" max="8705" width="9.140625" style="126"/>
    <col min="8706" max="8706" width="4.42578125" style="126" customWidth="1"/>
    <col min="8707" max="8707" width="11.28515625" style="126" customWidth="1"/>
    <col min="8708" max="8708" width="7.7109375" style="126" customWidth="1"/>
    <col min="8709" max="8709" width="12.5703125" style="126" customWidth="1"/>
    <col min="8710" max="8732" width="9.140625" style="126"/>
    <col min="8733" max="8733" width="9.7109375" style="126" customWidth="1"/>
    <col min="8734" max="8734" width="12.140625" style="126" customWidth="1"/>
    <col min="8735" max="8961" width="9.140625" style="126"/>
    <col min="8962" max="8962" width="4.42578125" style="126" customWidth="1"/>
    <col min="8963" max="8963" width="11.28515625" style="126" customWidth="1"/>
    <col min="8964" max="8964" width="7.7109375" style="126" customWidth="1"/>
    <col min="8965" max="8965" width="12.5703125" style="126" customWidth="1"/>
    <col min="8966" max="8988" width="9.140625" style="126"/>
    <col min="8989" max="8989" width="9.7109375" style="126" customWidth="1"/>
    <col min="8990" max="8990" width="12.140625" style="126" customWidth="1"/>
    <col min="8991" max="9217" width="9.140625" style="126"/>
    <col min="9218" max="9218" width="4.42578125" style="126" customWidth="1"/>
    <col min="9219" max="9219" width="11.28515625" style="126" customWidth="1"/>
    <col min="9220" max="9220" width="7.7109375" style="126" customWidth="1"/>
    <col min="9221" max="9221" width="12.5703125" style="126" customWidth="1"/>
    <col min="9222" max="9244" width="9.140625" style="126"/>
    <col min="9245" max="9245" width="9.7109375" style="126" customWidth="1"/>
    <col min="9246" max="9246" width="12.140625" style="126" customWidth="1"/>
    <col min="9247" max="9473" width="9.140625" style="126"/>
    <col min="9474" max="9474" width="4.42578125" style="126" customWidth="1"/>
    <col min="9475" max="9475" width="11.28515625" style="126" customWidth="1"/>
    <col min="9476" max="9476" width="7.7109375" style="126" customWidth="1"/>
    <col min="9477" max="9477" width="12.5703125" style="126" customWidth="1"/>
    <col min="9478" max="9500" width="9.140625" style="126"/>
    <col min="9501" max="9501" width="9.7109375" style="126" customWidth="1"/>
    <col min="9502" max="9502" width="12.140625" style="126" customWidth="1"/>
    <col min="9503" max="9729" width="9.140625" style="126"/>
    <col min="9730" max="9730" width="4.42578125" style="126" customWidth="1"/>
    <col min="9731" max="9731" width="11.28515625" style="126" customWidth="1"/>
    <col min="9732" max="9732" width="7.7109375" style="126" customWidth="1"/>
    <col min="9733" max="9733" width="12.5703125" style="126" customWidth="1"/>
    <col min="9734" max="9756" width="9.140625" style="126"/>
    <col min="9757" max="9757" width="9.7109375" style="126" customWidth="1"/>
    <col min="9758" max="9758" width="12.140625" style="126" customWidth="1"/>
    <col min="9759" max="9985" width="9.140625" style="126"/>
    <col min="9986" max="9986" width="4.42578125" style="126" customWidth="1"/>
    <col min="9987" max="9987" width="11.28515625" style="126" customWidth="1"/>
    <col min="9988" max="9988" width="7.7109375" style="126" customWidth="1"/>
    <col min="9989" max="9989" width="12.5703125" style="126" customWidth="1"/>
    <col min="9990" max="10012" width="9.140625" style="126"/>
    <col min="10013" max="10013" width="9.7109375" style="126" customWidth="1"/>
    <col min="10014" max="10014" width="12.140625" style="126" customWidth="1"/>
    <col min="10015" max="10241" width="9.140625" style="126"/>
    <col min="10242" max="10242" width="4.42578125" style="126" customWidth="1"/>
    <col min="10243" max="10243" width="11.28515625" style="126" customWidth="1"/>
    <col min="10244" max="10244" width="7.7109375" style="126" customWidth="1"/>
    <col min="10245" max="10245" width="12.5703125" style="126" customWidth="1"/>
    <col min="10246" max="10268" width="9.140625" style="126"/>
    <col min="10269" max="10269" width="9.7109375" style="126" customWidth="1"/>
    <col min="10270" max="10270" width="12.140625" style="126" customWidth="1"/>
    <col min="10271" max="10497" width="9.140625" style="126"/>
    <col min="10498" max="10498" width="4.42578125" style="126" customWidth="1"/>
    <col min="10499" max="10499" width="11.28515625" style="126" customWidth="1"/>
    <col min="10500" max="10500" width="7.7109375" style="126" customWidth="1"/>
    <col min="10501" max="10501" width="12.5703125" style="126" customWidth="1"/>
    <col min="10502" max="10524" width="9.140625" style="126"/>
    <col min="10525" max="10525" width="9.7109375" style="126" customWidth="1"/>
    <col min="10526" max="10526" width="12.140625" style="126" customWidth="1"/>
    <col min="10527" max="10753" width="9.140625" style="126"/>
    <col min="10754" max="10754" width="4.42578125" style="126" customWidth="1"/>
    <col min="10755" max="10755" width="11.28515625" style="126" customWidth="1"/>
    <col min="10756" max="10756" width="7.7109375" style="126" customWidth="1"/>
    <col min="10757" max="10757" width="12.5703125" style="126" customWidth="1"/>
    <col min="10758" max="10780" width="9.140625" style="126"/>
    <col min="10781" max="10781" width="9.7109375" style="126" customWidth="1"/>
    <col min="10782" max="10782" width="12.140625" style="126" customWidth="1"/>
    <col min="10783" max="11009" width="9.140625" style="126"/>
    <col min="11010" max="11010" width="4.42578125" style="126" customWidth="1"/>
    <col min="11011" max="11011" width="11.28515625" style="126" customWidth="1"/>
    <col min="11012" max="11012" width="7.7109375" style="126" customWidth="1"/>
    <col min="11013" max="11013" width="12.5703125" style="126" customWidth="1"/>
    <col min="11014" max="11036" width="9.140625" style="126"/>
    <col min="11037" max="11037" width="9.7109375" style="126" customWidth="1"/>
    <col min="11038" max="11038" width="12.140625" style="126" customWidth="1"/>
    <col min="11039" max="11265" width="9.140625" style="126"/>
    <col min="11266" max="11266" width="4.42578125" style="126" customWidth="1"/>
    <col min="11267" max="11267" width="11.28515625" style="126" customWidth="1"/>
    <col min="11268" max="11268" width="7.7109375" style="126" customWidth="1"/>
    <col min="11269" max="11269" width="12.5703125" style="126" customWidth="1"/>
    <col min="11270" max="11292" width="9.140625" style="126"/>
    <col min="11293" max="11293" width="9.7109375" style="126" customWidth="1"/>
    <col min="11294" max="11294" width="12.140625" style="126" customWidth="1"/>
    <col min="11295" max="11521" width="9.140625" style="126"/>
    <col min="11522" max="11522" width="4.42578125" style="126" customWidth="1"/>
    <col min="11523" max="11523" width="11.28515625" style="126" customWidth="1"/>
    <col min="11524" max="11524" width="7.7109375" style="126" customWidth="1"/>
    <col min="11525" max="11525" width="12.5703125" style="126" customWidth="1"/>
    <col min="11526" max="11548" width="9.140625" style="126"/>
    <col min="11549" max="11549" width="9.7109375" style="126" customWidth="1"/>
    <col min="11550" max="11550" width="12.140625" style="126" customWidth="1"/>
    <col min="11551" max="11777" width="9.140625" style="126"/>
    <col min="11778" max="11778" width="4.42578125" style="126" customWidth="1"/>
    <col min="11779" max="11779" width="11.28515625" style="126" customWidth="1"/>
    <col min="11780" max="11780" width="7.7109375" style="126" customWidth="1"/>
    <col min="11781" max="11781" width="12.5703125" style="126" customWidth="1"/>
    <col min="11782" max="11804" width="9.140625" style="126"/>
    <col min="11805" max="11805" width="9.7109375" style="126" customWidth="1"/>
    <col min="11806" max="11806" width="12.140625" style="126" customWidth="1"/>
    <col min="11807" max="12033" width="9.140625" style="126"/>
    <col min="12034" max="12034" width="4.42578125" style="126" customWidth="1"/>
    <col min="12035" max="12035" width="11.28515625" style="126" customWidth="1"/>
    <col min="12036" max="12036" width="7.7109375" style="126" customWidth="1"/>
    <col min="12037" max="12037" width="12.5703125" style="126" customWidth="1"/>
    <col min="12038" max="12060" width="9.140625" style="126"/>
    <col min="12061" max="12061" width="9.7109375" style="126" customWidth="1"/>
    <col min="12062" max="12062" width="12.140625" style="126" customWidth="1"/>
    <col min="12063" max="12289" width="9.140625" style="126"/>
    <col min="12290" max="12290" width="4.42578125" style="126" customWidth="1"/>
    <col min="12291" max="12291" width="11.28515625" style="126" customWidth="1"/>
    <col min="12292" max="12292" width="7.7109375" style="126" customWidth="1"/>
    <col min="12293" max="12293" width="12.5703125" style="126" customWidth="1"/>
    <col min="12294" max="12316" width="9.140625" style="126"/>
    <col min="12317" max="12317" width="9.7109375" style="126" customWidth="1"/>
    <col min="12318" max="12318" width="12.140625" style="126" customWidth="1"/>
    <col min="12319" max="12545" width="9.140625" style="126"/>
    <col min="12546" max="12546" width="4.42578125" style="126" customWidth="1"/>
    <col min="12547" max="12547" width="11.28515625" style="126" customWidth="1"/>
    <col min="12548" max="12548" width="7.7109375" style="126" customWidth="1"/>
    <col min="12549" max="12549" width="12.5703125" style="126" customWidth="1"/>
    <col min="12550" max="12572" width="9.140625" style="126"/>
    <col min="12573" max="12573" width="9.7109375" style="126" customWidth="1"/>
    <col min="12574" max="12574" width="12.140625" style="126" customWidth="1"/>
    <col min="12575" max="12801" width="9.140625" style="126"/>
    <col min="12802" max="12802" width="4.42578125" style="126" customWidth="1"/>
    <col min="12803" max="12803" width="11.28515625" style="126" customWidth="1"/>
    <col min="12804" max="12804" width="7.7109375" style="126" customWidth="1"/>
    <col min="12805" max="12805" width="12.5703125" style="126" customWidth="1"/>
    <col min="12806" max="12828" width="9.140625" style="126"/>
    <col min="12829" max="12829" width="9.7109375" style="126" customWidth="1"/>
    <col min="12830" max="12830" width="12.140625" style="126" customWidth="1"/>
    <col min="12831" max="13057" width="9.140625" style="126"/>
    <col min="13058" max="13058" width="4.42578125" style="126" customWidth="1"/>
    <col min="13059" max="13059" width="11.28515625" style="126" customWidth="1"/>
    <col min="13060" max="13060" width="7.7109375" style="126" customWidth="1"/>
    <col min="13061" max="13061" width="12.5703125" style="126" customWidth="1"/>
    <col min="13062" max="13084" width="9.140625" style="126"/>
    <col min="13085" max="13085" width="9.7109375" style="126" customWidth="1"/>
    <col min="13086" max="13086" width="12.140625" style="126" customWidth="1"/>
    <col min="13087" max="13313" width="9.140625" style="126"/>
    <col min="13314" max="13314" width="4.42578125" style="126" customWidth="1"/>
    <col min="13315" max="13315" width="11.28515625" style="126" customWidth="1"/>
    <col min="13316" max="13316" width="7.7109375" style="126" customWidth="1"/>
    <col min="13317" max="13317" width="12.5703125" style="126" customWidth="1"/>
    <col min="13318" max="13340" width="9.140625" style="126"/>
    <col min="13341" max="13341" width="9.7109375" style="126" customWidth="1"/>
    <col min="13342" max="13342" width="12.140625" style="126" customWidth="1"/>
    <col min="13343" max="13569" width="9.140625" style="126"/>
    <col min="13570" max="13570" width="4.42578125" style="126" customWidth="1"/>
    <col min="13571" max="13571" width="11.28515625" style="126" customWidth="1"/>
    <col min="13572" max="13572" width="7.7109375" style="126" customWidth="1"/>
    <col min="13573" max="13573" width="12.5703125" style="126" customWidth="1"/>
    <col min="13574" max="13596" width="9.140625" style="126"/>
    <col min="13597" max="13597" width="9.7109375" style="126" customWidth="1"/>
    <col min="13598" max="13598" width="12.140625" style="126" customWidth="1"/>
    <col min="13599" max="13825" width="9.140625" style="126"/>
    <col min="13826" max="13826" width="4.42578125" style="126" customWidth="1"/>
    <col min="13827" max="13827" width="11.28515625" style="126" customWidth="1"/>
    <col min="13828" max="13828" width="7.7109375" style="126" customWidth="1"/>
    <col min="13829" max="13829" width="12.5703125" style="126" customWidth="1"/>
    <col min="13830" max="13852" width="9.140625" style="126"/>
    <col min="13853" max="13853" width="9.7109375" style="126" customWidth="1"/>
    <col min="13854" max="13854" width="12.140625" style="126" customWidth="1"/>
    <col min="13855" max="14081" width="9.140625" style="126"/>
    <col min="14082" max="14082" width="4.42578125" style="126" customWidth="1"/>
    <col min="14083" max="14083" width="11.28515625" style="126" customWidth="1"/>
    <col min="14084" max="14084" width="7.7109375" style="126" customWidth="1"/>
    <col min="14085" max="14085" width="12.5703125" style="126" customWidth="1"/>
    <col min="14086" max="14108" width="9.140625" style="126"/>
    <col min="14109" max="14109" width="9.7109375" style="126" customWidth="1"/>
    <col min="14110" max="14110" width="12.140625" style="126" customWidth="1"/>
    <col min="14111" max="14337" width="9.140625" style="126"/>
    <col min="14338" max="14338" width="4.42578125" style="126" customWidth="1"/>
    <col min="14339" max="14339" width="11.28515625" style="126" customWidth="1"/>
    <col min="14340" max="14340" width="7.7109375" style="126" customWidth="1"/>
    <col min="14341" max="14341" width="12.5703125" style="126" customWidth="1"/>
    <col min="14342" max="14364" width="9.140625" style="126"/>
    <col min="14365" max="14365" width="9.7109375" style="126" customWidth="1"/>
    <col min="14366" max="14366" width="12.140625" style="126" customWidth="1"/>
    <col min="14367" max="14593" width="9.140625" style="126"/>
    <col min="14594" max="14594" width="4.42578125" style="126" customWidth="1"/>
    <col min="14595" max="14595" width="11.28515625" style="126" customWidth="1"/>
    <col min="14596" max="14596" width="7.7109375" style="126" customWidth="1"/>
    <col min="14597" max="14597" width="12.5703125" style="126" customWidth="1"/>
    <col min="14598" max="14620" width="9.140625" style="126"/>
    <col min="14621" max="14621" width="9.7109375" style="126" customWidth="1"/>
    <col min="14622" max="14622" width="12.140625" style="126" customWidth="1"/>
    <col min="14623" max="14849" width="9.140625" style="126"/>
    <col min="14850" max="14850" width="4.42578125" style="126" customWidth="1"/>
    <col min="14851" max="14851" width="11.28515625" style="126" customWidth="1"/>
    <col min="14852" max="14852" width="7.7109375" style="126" customWidth="1"/>
    <col min="14853" max="14853" width="12.5703125" style="126" customWidth="1"/>
    <col min="14854" max="14876" width="9.140625" style="126"/>
    <col min="14877" max="14877" width="9.7109375" style="126" customWidth="1"/>
    <col min="14878" max="14878" width="12.140625" style="126" customWidth="1"/>
    <col min="14879" max="15105" width="9.140625" style="126"/>
    <col min="15106" max="15106" width="4.42578125" style="126" customWidth="1"/>
    <col min="15107" max="15107" width="11.28515625" style="126" customWidth="1"/>
    <col min="15108" max="15108" width="7.7109375" style="126" customWidth="1"/>
    <col min="15109" max="15109" width="12.5703125" style="126" customWidth="1"/>
    <col min="15110" max="15132" width="9.140625" style="126"/>
    <col min="15133" max="15133" width="9.7109375" style="126" customWidth="1"/>
    <col min="15134" max="15134" width="12.140625" style="126" customWidth="1"/>
    <col min="15135" max="15361" width="9.140625" style="126"/>
    <col min="15362" max="15362" width="4.42578125" style="126" customWidth="1"/>
    <col min="15363" max="15363" width="11.28515625" style="126" customWidth="1"/>
    <col min="15364" max="15364" width="7.7109375" style="126" customWidth="1"/>
    <col min="15365" max="15365" width="12.5703125" style="126" customWidth="1"/>
    <col min="15366" max="15388" width="9.140625" style="126"/>
    <col min="15389" max="15389" width="9.7109375" style="126" customWidth="1"/>
    <col min="15390" max="15390" width="12.140625" style="126" customWidth="1"/>
    <col min="15391" max="15617" width="9.140625" style="126"/>
    <col min="15618" max="15618" width="4.42578125" style="126" customWidth="1"/>
    <col min="15619" max="15619" width="11.28515625" style="126" customWidth="1"/>
    <col min="15620" max="15620" width="7.7109375" style="126" customWidth="1"/>
    <col min="15621" max="15621" width="12.5703125" style="126" customWidth="1"/>
    <col min="15622" max="15644" width="9.140625" style="126"/>
    <col min="15645" max="15645" width="9.7109375" style="126" customWidth="1"/>
    <col min="15646" max="15646" width="12.140625" style="126" customWidth="1"/>
    <col min="15647" max="15873" width="9.140625" style="126"/>
    <col min="15874" max="15874" width="4.42578125" style="126" customWidth="1"/>
    <col min="15875" max="15875" width="11.28515625" style="126" customWidth="1"/>
    <col min="15876" max="15876" width="7.7109375" style="126" customWidth="1"/>
    <col min="15877" max="15877" width="12.5703125" style="126" customWidth="1"/>
    <col min="15878" max="15900" width="9.140625" style="126"/>
    <col min="15901" max="15901" width="9.7109375" style="126" customWidth="1"/>
    <col min="15902" max="15902" width="12.140625" style="126" customWidth="1"/>
    <col min="15903" max="16129" width="9.140625" style="126"/>
    <col min="16130" max="16130" width="4.42578125" style="126" customWidth="1"/>
    <col min="16131" max="16131" width="11.28515625" style="126" customWidth="1"/>
    <col min="16132" max="16132" width="7.7109375" style="126" customWidth="1"/>
    <col min="16133" max="16133" width="12.5703125" style="126" customWidth="1"/>
    <col min="16134" max="16156" width="9.140625" style="126"/>
    <col min="16157" max="16157" width="9.7109375" style="126" customWidth="1"/>
    <col min="16158" max="16158" width="12.140625" style="126" customWidth="1"/>
    <col min="16159" max="16384" width="9.140625" style="126"/>
  </cols>
  <sheetData>
    <row r="1" spans="1:29" x14ac:dyDescent="0.25">
      <c r="V1" s="188" t="s">
        <v>267</v>
      </c>
      <c r="AC1" s="126"/>
    </row>
    <row r="2" spans="1:29" x14ac:dyDescent="0.25">
      <c r="H2" s="366"/>
      <c r="Q2" s="367" t="s">
        <v>304</v>
      </c>
      <c r="R2" s="367"/>
      <c r="S2" s="367"/>
      <c r="T2" s="367"/>
      <c r="U2" s="367"/>
      <c r="V2" s="367"/>
      <c r="W2" s="367"/>
      <c r="X2" s="367"/>
      <c r="Y2" s="367"/>
      <c r="Z2" s="367"/>
      <c r="AC2" s="126"/>
    </row>
    <row r="3" spans="1:29" ht="15" customHeight="1" x14ac:dyDescent="0.3">
      <c r="A3" s="628" t="s">
        <v>0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8"/>
      <c r="Z3" s="628"/>
      <c r="AA3" s="628"/>
      <c r="AB3" s="628"/>
      <c r="AC3" s="126"/>
    </row>
    <row r="4" spans="1:29" x14ac:dyDescent="0.25">
      <c r="A4" s="629" t="s">
        <v>305</v>
      </c>
      <c r="B4" s="629"/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29"/>
      <c r="O4" s="629"/>
      <c r="P4" s="629"/>
      <c r="Q4" s="629"/>
      <c r="R4" s="629"/>
      <c r="S4" s="629"/>
      <c r="T4" s="629"/>
      <c r="U4" s="629"/>
      <c r="V4" s="629"/>
      <c r="W4" s="629"/>
      <c r="X4" s="629"/>
      <c r="Y4" s="629"/>
      <c r="Z4" s="629"/>
      <c r="AA4" s="629"/>
      <c r="AB4" s="629"/>
      <c r="AC4" s="126"/>
    </row>
    <row r="5" spans="1:29" ht="19.5" thickBot="1" x14ac:dyDescent="0.35">
      <c r="A5" s="630" t="s">
        <v>1</v>
      </c>
      <c r="B5" s="628"/>
      <c r="C5" s="628"/>
      <c r="D5" s="628"/>
      <c r="E5" s="628"/>
      <c r="F5" s="628"/>
      <c r="G5" s="628"/>
      <c r="H5" s="628"/>
      <c r="I5" s="628"/>
      <c r="J5" s="628"/>
      <c r="K5" s="628"/>
      <c r="L5" s="628"/>
      <c r="M5" s="628"/>
      <c r="N5" s="628"/>
      <c r="O5" s="628"/>
      <c r="P5" s="628"/>
      <c r="Q5" s="628"/>
      <c r="R5" s="628"/>
      <c r="S5" s="628"/>
      <c r="T5" s="628"/>
      <c r="U5" s="628"/>
      <c r="V5" s="628"/>
      <c r="W5" s="628"/>
      <c r="X5" s="628"/>
      <c r="Y5" s="628"/>
      <c r="Z5" s="628"/>
      <c r="AA5" s="628"/>
      <c r="AB5" s="628"/>
      <c r="AC5" s="126"/>
    </row>
    <row r="6" spans="1:29" ht="15.75" customHeight="1" thickBot="1" x14ac:dyDescent="0.3">
      <c r="A6" s="631" t="s">
        <v>2</v>
      </c>
      <c r="B6" s="632"/>
      <c r="C6" s="633"/>
      <c r="D6" s="637" t="s">
        <v>3</v>
      </c>
      <c r="E6" s="639" t="s">
        <v>4</v>
      </c>
      <c r="F6" s="640"/>
      <c r="G6" s="640"/>
      <c r="H6" s="640"/>
      <c r="I6" s="640"/>
      <c r="J6" s="640"/>
      <c r="K6" s="640"/>
      <c r="L6" s="640"/>
      <c r="M6" s="640"/>
      <c r="N6" s="640"/>
      <c r="O6" s="640"/>
      <c r="P6" s="640"/>
      <c r="Q6" s="640"/>
      <c r="R6" s="640"/>
      <c r="S6" s="640"/>
      <c r="T6" s="640"/>
      <c r="U6" s="640"/>
      <c r="V6" s="640"/>
      <c r="W6" s="640"/>
      <c r="X6" s="640"/>
      <c r="Y6" s="640"/>
      <c r="Z6" s="640"/>
      <c r="AA6" s="640"/>
      <c r="AB6" s="641"/>
      <c r="AC6" s="126"/>
    </row>
    <row r="7" spans="1:29" ht="15.75" thickBot="1" x14ac:dyDescent="0.3">
      <c r="A7" s="634"/>
      <c r="B7" s="635"/>
      <c r="C7" s="636"/>
      <c r="D7" s="638"/>
      <c r="E7" s="101" t="s">
        <v>5</v>
      </c>
      <c r="F7" s="102" t="s">
        <v>6</v>
      </c>
      <c r="G7" s="103" t="s">
        <v>7</v>
      </c>
      <c r="H7" s="103" t="s">
        <v>8</v>
      </c>
      <c r="I7" s="103" t="s">
        <v>9</v>
      </c>
      <c r="J7" s="103" t="s">
        <v>10</v>
      </c>
      <c r="K7" s="103" t="s">
        <v>11</v>
      </c>
      <c r="L7" s="103" t="s">
        <v>12</v>
      </c>
      <c r="M7" s="103" t="s">
        <v>13</v>
      </c>
      <c r="N7" s="103" t="s">
        <v>14</v>
      </c>
      <c r="O7" s="103" t="s">
        <v>15</v>
      </c>
      <c r="P7" s="103" t="s">
        <v>16</v>
      </c>
      <c r="Q7" s="103" t="s">
        <v>17</v>
      </c>
      <c r="R7" s="103" t="s">
        <v>18</v>
      </c>
      <c r="S7" s="103" t="s">
        <v>19</v>
      </c>
      <c r="T7" s="103" t="s">
        <v>20</v>
      </c>
      <c r="U7" s="103" t="s">
        <v>21</v>
      </c>
      <c r="V7" s="103" t="s">
        <v>22</v>
      </c>
      <c r="W7" s="103" t="s">
        <v>23</v>
      </c>
      <c r="X7" s="103" t="s">
        <v>24</v>
      </c>
      <c r="Y7" s="103" t="s">
        <v>25</v>
      </c>
      <c r="Z7" s="103" t="s">
        <v>26</v>
      </c>
      <c r="AA7" s="103" t="s">
        <v>27</v>
      </c>
      <c r="AB7" s="368" t="s">
        <v>28</v>
      </c>
      <c r="AC7" s="126"/>
    </row>
    <row r="8" spans="1:29" x14ac:dyDescent="0.25">
      <c r="A8" s="196"/>
      <c r="B8" s="662" t="s">
        <v>268</v>
      </c>
      <c r="C8" s="197" t="s">
        <v>29</v>
      </c>
      <c r="D8" s="664" t="s">
        <v>269</v>
      </c>
      <c r="E8" s="173">
        <v>19.275823097999996</v>
      </c>
      <c r="F8" s="174">
        <v>19.127158911179997</v>
      </c>
      <c r="G8" s="174">
        <v>19.342751245380001</v>
      </c>
      <c r="H8" s="174">
        <v>17.724439285919999</v>
      </c>
      <c r="I8" s="174">
        <v>14.662659969359996</v>
      </c>
      <c r="J8" s="174">
        <v>14.523331450679997</v>
      </c>
      <c r="K8" s="174">
        <v>15.487860292560001</v>
      </c>
      <c r="L8" s="174">
        <v>17.262874885859997</v>
      </c>
      <c r="M8" s="174">
        <v>18.993884293979999</v>
      </c>
      <c r="N8" s="174">
        <v>20.846371700519999</v>
      </c>
      <c r="O8" s="174">
        <v>21.557052880199997</v>
      </c>
      <c r="P8" s="174">
        <v>21.464487652319999</v>
      </c>
      <c r="Q8" s="174">
        <v>21.461577228539998</v>
      </c>
      <c r="R8" s="174">
        <v>21.769321863419997</v>
      </c>
      <c r="S8" s="174">
        <v>21.460441047839996</v>
      </c>
      <c r="T8" s="174">
        <v>21.185026646579999</v>
      </c>
      <c r="U8" s="174">
        <v>21.3330024702</v>
      </c>
      <c r="V8" s="174">
        <v>21.06052546806</v>
      </c>
      <c r="W8" s="174">
        <v>19.522542977639997</v>
      </c>
      <c r="X8" s="174">
        <v>17.25337046304</v>
      </c>
      <c r="Y8" s="174">
        <v>16.887722425739994</v>
      </c>
      <c r="Z8" s="174">
        <v>22.481911932659997</v>
      </c>
      <c r="AA8" s="174">
        <v>21.499071966000002</v>
      </c>
      <c r="AB8" s="369">
        <v>19.908707968079998</v>
      </c>
      <c r="AC8" s="126"/>
    </row>
    <row r="9" spans="1:29" ht="25.5" customHeight="1" thickBot="1" x14ac:dyDescent="0.3">
      <c r="A9" s="196"/>
      <c r="B9" s="663"/>
      <c r="C9" s="198" t="s">
        <v>30</v>
      </c>
      <c r="D9" s="665"/>
      <c r="E9" s="175">
        <v>4.4340479999999998</v>
      </c>
      <c r="F9" s="176">
        <v>4.4858399999999996</v>
      </c>
      <c r="G9" s="176">
        <v>4.6966535999999994</v>
      </c>
      <c r="H9" s="176">
        <v>3.7322375999999999</v>
      </c>
      <c r="I9" s="176">
        <v>1.9701911999999999</v>
      </c>
      <c r="J9" s="176">
        <v>1.7653871999999997</v>
      </c>
      <c r="K9" s="176">
        <v>1.7847503999999996</v>
      </c>
      <c r="L9" s="176">
        <v>1.8719928000000001</v>
      </c>
      <c r="M9" s="176">
        <v>2.3036519999999996</v>
      </c>
      <c r="N9" s="176">
        <v>2.5558895999999995</v>
      </c>
      <c r="O9" s="176">
        <v>2.6140271999999998</v>
      </c>
      <c r="P9" s="176">
        <v>2.5266647999999998</v>
      </c>
      <c r="Q9" s="176">
        <v>2.5267367999999997</v>
      </c>
      <c r="R9" s="176">
        <v>2.6867111999999995</v>
      </c>
      <c r="S9" s="176">
        <v>2.7013296000000002</v>
      </c>
      <c r="T9" s="176">
        <v>2.5510248000000004</v>
      </c>
      <c r="U9" s="176">
        <v>2.4686111999999998</v>
      </c>
      <c r="V9" s="176">
        <v>2.3570567999999996</v>
      </c>
      <c r="W9" s="176">
        <v>2.2601328000000001</v>
      </c>
      <c r="X9" s="176">
        <v>2.0953535999999997</v>
      </c>
      <c r="Y9" s="176">
        <v>2.1487103999999997</v>
      </c>
      <c r="Z9" s="176">
        <v>4.7918447999999989</v>
      </c>
      <c r="AA9" s="176">
        <v>4.7814623999999997</v>
      </c>
      <c r="AB9" s="370">
        <v>4.2879167999999996</v>
      </c>
      <c r="AC9" s="126"/>
    </row>
    <row r="10" spans="1:29" ht="18" customHeight="1" x14ac:dyDescent="0.25">
      <c r="A10" s="669" t="s">
        <v>31</v>
      </c>
      <c r="B10" s="670"/>
      <c r="C10" s="199" t="s">
        <v>29</v>
      </c>
      <c r="D10" s="673" t="s">
        <v>32</v>
      </c>
      <c r="E10" s="104">
        <v>9.8710966979999988</v>
      </c>
      <c r="F10" s="167">
        <v>10.17374291118</v>
      </c>
      <c r="G10" s="167">
        <v>10.48639124538</v>
      </c>
      <c r="H10" s="167">
        <v>8.9505768859200003</v>
      </c>
      <c r="I10" s="167">
        <v>6.0101175693599975</v>
      </c>
      <c r="J10" s="167">
        <v>5.6718242506799994</v>
      </c>
      <c r="K10" s="167">
        <v>6.06857549256</v>
      </c>
      <c r="L10" s="167">
        <v>6.7080348858599974</v>
      </c>
      <c r="M10" s="167">
        <v>7.2452554939799994</v>
      </c>
      <c r="N10" s="167">
        <v>7.981598900519999</v>
      </c>
      <c r="O10" s="167">
        <v>8.3671424801999965</v>
      </c>
      <c r="P10" s="167">
        <v>8.381338852319999</v>
      </c>
      <c r="Q10" s="167">
        <v>8.3201948285399983</v>
      </c>
      <c r="R10" s="167">
        <v>8.51147226342</v>
      </c>
      <c r="S10" s="167">
        <v>8.2996474478399982</v>
      </c>
      <c r="T10" s="167">
        <v>8.2377562465800001</v>
      </c>
      <c r="U10" s="167">
        <v>8.4294072702000005</v>
      </c>
      <c r="V10" s="167">
        <v>8.4626566680600011</v>
      </c>
      <c r="W10" s="167">
        <v>7.342014977639999</v>
      </c>
      <c r="X10" s="167">
        <v>5.8638488630400003</v>
      </c>
      <c r="Y10" s="167">
        <v>6.2455320257399984</v>
      </c>
      <c r="Z10" s="167">
        <v>11.315619132659997</v>
      </c>
      <c r="AA10" s="167">
        <v>10.973348766000001</v>
      </c>
      <c r="AB10" s="371">
        <v>10.115757568079999</v>
      </c>
      <c r="AC10" s="126"/>
    </row>
    <row r="11" spans="1:29" ht="21.75" customHeight="1" thickBot="1" x14ac:dyDescent="0.3">
      <c r="A11" s="671"/>
      <c r="B11" s="672"/>
      <c r="C11" s="200" t="s">
        <v>30</v>
      </c>
      <c r="D11" s="590"/>
      <c r="E11" s="105">
        <v>2.9151216</v>
      </c>
      <c r="F11" s="125">
        <v>3.1270560000000001</v>
      </c>
      <c r="G11" s="125">
        <v>3.3233111999999996</v>
      </c>
      <c r="H11" s="125">
        <v>2.3491895999999999</v>
      </c>
      <c r="I11" s="125">
        <v>0.61140719999999993</v>
      </c>
      <c r="J11" s="125">
        <v>0.41630879999999998</v>
      </c>
      <c r="K11" s="125">
        <v>0.43567199999999995</v>
      </c>
      <c r="L11" s="125">
        <v>0.47923919999999998</v>
      </c>
      <c r="M11" s="125">
        <v>0.57605519999999999</v>
      </c>
      <c r="N11" s="125">
        <v>0.61962239999999991</v>
      </c>
      <c r="O11" s="125">
        <v>0.65834880000000007</v>
      </c>
      <c r="P11" s="125">
        <v>0.66318960000000005</v>
      </c>
      <c r="Q11" s="125">
        <v>0.63414479999999995</v>
      </c>
      <c r="R11" s="125">
        <v>0.70191599999999987</v>
      </c>
      <c r="S11" s="125">
        <v>0.67771199999999998</v>
      </c>
      <c r="T11" s="125">
        <v>0.62446320000000011</v>
      </c>
      <c r="U11" s="125">
        <v>0.59057760000000004</v>
      </c>
      <c r="V11" s="125">
        <v>0.56637359999999992</v>
      </c>
      <c r="W11" s="125">
        <v>0.51312480000000005</v>
      </c>
      <c r="X11" s="125">
        <v>0.42599040000000005</v>
      </c>
      <c r="Y11" s="125">
        <v>0.43567199999999995</v>
      </c>
      <c r="Z11" s="125">
        <v>3.0593951999999991</v>
      </c>
      <c r="AA11" s="125">
        <v>3.0344544</v>
      </c>
      <c r="AB11" s="372">
        <v>2.5457616000000001</v>
      </c>
      <c r="AC11" s="126"/>
    </row>
    <row r="12" spans="1:29" ht="18" customHeight="1" x14ac:dyDescent="0.25">
      <c r="A12" s="669" t="s">
        <v>33</v>
      </c>
      <c r="B12" s="670"/>
      <c r="C12" s="199" t="s">
        <v>29</v>
      </c>
      <c r="D12" s="673" t="s">
        <v>34</v>
      </c>
      <c r="E12" s="104">
        <v>9.4047263999999995</v>
      </c>
      <c r="F12" s="167">
        <v>8.9534159999999989</v>
      </c>
      <c r="G12" s="167">
        <v>8.8563599999999987</v>
      </c>
      <c r="H12" s="167">
        <v>8.7738623999999987</v>
      </c>
      <c r="I12" s="167">
        <v>8.652542399999998</v>
      </c>
      <c r="J12" s="167">
        <v>8.8515071999999986</v>
      </c>
      <c r="K12" s="167">
        <v>9.4192847999999998</v>
      </c>
      <c r="L12" s="167">
        <v>10.554839999999999</v>
      </c>
      <c r="M12" s="167">
        <v>11.748628800000001</v>
      </c>
      <c r="N12" s="167">
        <v>12.864772800000001</v>
      </c>
      <c r="O12" s="167">
        <v>13.189910399999999</v>
      </c>
      <c r="P12" s="167">
        <v>13.0831488</v>
      </c>
      <c r="Q12" s="167">
        <v>13.141382399999999</v>
      </c>
      <c r="R12" s="167">
        <v>13.257849599999998</v>
      </c>
      <c r="S12" s="167">
        <v>13.160793599999998</v>
      </c>
      <c r="T12" s="167">
        <v>12.947270399999999</v>
      </c>
      <c r="U12" s="167">
        <v>12.9035952</v>
      </c>
      <c r="V12" s="167">
        <v>12.597868799999999</v>
      </c>
      <c r="W12" s="167">
        <v>12.180527999999999</v>
      </c>
      <c r="X12" s="167">
        <v>11.3895216</v>
      </c>
      <c r="Y12" s="167">
        <v>10.642190399999997</v>
      </c>
      <c r="Z12" s="167">
        <v>11.166292799999999</v>
      </c>
      <c r="AA12" s="167">
        <v>10.5257232</v>
      </c>
      <c r="AB12" s="371">
        <v>9.7929503999999987</v>
      </c>
      <c r="AC12" s="126"/>
    </row>
    <row r="13" spans="1:29" ht="18" customHeight="1" thickBot="1" x14ac:dyDescent="0.3">
      <c r="A13" s="671"/>
      <c r="B13" s="672"/>
      <c r="C13" s="200" t="s">
        <v>30</v>
      </c>
      <c r="D13" s="590"/>
      <c r="E13" s="106">
        <v>1.5189264</v>
      </c>
      <c r="F13" s="109">
        <v>1.358784</v>
      </c>
      <c r="G13" s="109">
        <v>1.3733423999999999</v>
      </c>
      <c r="H13" s="109">
        <v>1.3830480000000001</v>
      </c>
      <c r="I13" s="109">
        <v>1.358784</v>
      </c>
      <c r="J13" s="109">
        <v>1.3490783999999998</v>
      </c>
      <c r="K13" s="109">
        <v>1.3490783999999998</v>
      </c>
      <c r="L13" s="109">
        <v>1.3927536</v>
      </c>
      <c r="M13" s="109">
        <v>1.7275967999999997</v>
      </c>
      <c r="N13" s="109">
        <v>1.9362671999999999</v>
      </c>
      <c r="O13" s="109">
        <v>1.9556783999999998</v>
      </c>
      <c r="P13" s="109">
        <v>1.8634751999999997</v>
      </c>
      <c r="Q13" s="109">
        <v>1.8925919999999998</v>
      </c>
      <c r="R13" s="109">
        <v>1.9847951999999998</v>
      </c>
      <c r="S13" s="109">
        <v>2.0236176000000001</v>
      </c>
      <c r="T13" s="109">
        <v>1.9265616000000001</v>
      </c>
      <c r="U13" s="109">
        <v>1.8780336</v>
      </c>
      <c r="V13" s="109">
        <v>1.7906831999999999</v>
      </c>
      <c r="W13" s="109">
        <v>1.7470079999999999</v>
      </c>
      <c r="X13" s="109">
        <v>1.6693631999999998</v>
      </c>
      <c r="Y13" s="109">
        <v>1.7130383999999999</v>
      </c>
      <c r="Z13" s="109">
        <v>1.7324496</v>
      </c>
      <c r="AA13" s="109">
        <v>1.7470079999999999</v>
      </c>
      <c r="AB13" s="373">
        <v>1.7421551999999998</v>
      </c>
      <c r="AC13" s="126"/>
    </row>
    <row r="14" spans="1:29" s="202" customFormat="1" ht="15.75" customHeight="1" x14ac:dyDescent="0.25">
      <c r="A14" s="625" t="s">
        <v>35</v>
      </c>
      <c r="B14" s="652" t="s">
        <v>36</v>
      </c>
      <c r="C14" s="201" t="s">
        <v>37</v>
      </c>
      <c r="D14" s="674" t="s">
        <v>32</v>
      </c>
      <c r="E14" s="374">
        <v>650.25840202275469</v>
      </c>
      <c r="F14" s="375">
        <v>617.68944755609448</v>
      </c>
      <c r="G14" s="375">
        <v>599.22759870492951</v>
      </c>
      <c r="H14" s="375">
        <v>583.65489896133965</v>
      </c>
      <c r="I14" s="375">
        <v>556.87190448684078</v>
      </c>
      <c r="J14" s="375">
        <v>555.97643269395462</v>
      </c>
      <c r="K14" s="375">
        <v>596.7682193478887</v>
      </c>
      <c r="L14" s="375">
        <v>662.82751306452849</v>
      </c>
      <c r="M14" s="375">
        <v>721.70296744683264</v>
      </c>
      <c r="N14" s="375">
        <v>802.84505816034221</v>
      </c>
      <c r="O14" s="375">
        <v>845.77166828937436</v>
      </c>
      <c r="P14" s="375">
        <v>837.57932449730106</v>
      </c>
      <c r="Q14" s="375">
        <v>826.10465186139322</v>
      </c>
      <c r="R14" s="375">
        <v>850.58405518343693</v>
      </c>
      <c r="S14" s="376">
        <v>838.43097609288986</v>
      </c>
      <c r="T14" s="376">
        <v>817.91939929778675</v>
      </c>
      <c r="U14" s="376">
        <v>832.91800841587519</v>
      </c>
      <c r="V14" s="376">
        <v>834.86334448908019</v>
      </c>
      <c r="W14" s="376">
        <v>724.30909346185376</v>
      </c>
      <c r="X14" s="376">
        <v>566.8792688319985</v>
      </c>
      <c r="Y14" s="376">
        <v>608.33894826280584</v>
      </c>
      <c r="Z14" s="376">
        <v>766.64901094487379</v>
      </c>
      <c r="AA14" s="376">
        <v>714.26996051222159</v>
      </c>
      <c r="AB14" s="377">
        <v>669.40836021939151</v>
      </c>
    </row>
    <row r="15" spans="1:29" s="207" customFormat="1" ht="21.75" customHeight="1" x14ac:dyDescent="0.25">
      <c r="A15" s="626"/>
      <c r="B15" s="649"/>
      <c r="C15" s="203" t="s">
        <v>29</v>
      </c>
      <c r="D15" s="658"/>
      <c r="E15" s="204">
        <v>6.5567879999999992</v>
      </c>
      <c r="F15" s="205">
        <v>6.2383330800000003</v>
      </c>
      <c r="G15" s="205">
        <v>6.0518782800000004</v>
      </c>
      <c r="H15" s="205">
        <v>5.8312195200000003</v>
      </c>
      <c r="I15" s="205">
        <v>5.6420481599999981</v>
      </c>
      <c r="J15" s="205">
        <v>5.6240200799999993</v>
      </c>
      <c r="K15" s="205">
        <v>6.0174273600000001</v>
      </c>
      <c r="L15" s="205">
        <v>6.6514971599999981</v>
      </c>
      <c r="M15" s="205">
        <v>7.1841898799999999</v>
      </c>
      <c r="N15" s="205">
        <v>7.9143271199999994</v>
      </c>
      <c r="O15" s="205">
        <v>8.296621199999997</v>
      </c>
      <c r="P15" s="205">
        <v>8.3106979199999991</v>
      </c>
      <c r="Q15" s="205">
        <v>8.2500692399999984</v>
      </c>
      <c r="R15" s="205">
        <v>8.43973452</v>
      </c>
      <c r="S15" s="206">
        <v>8.2296950399999993</v>
      </c>
      <c r="T15" s="206">
        <v>8.16832548</v>
      </c>
      <c r="U15" s="206">
        <v>8.3583612000000009</v>
      </c>
      <c r="V15" s="206">
        <v>8.3913303600000013</v>
      </c>
      <c r="W15" s="206">
        <v>7.2801338399999995</v>
      </c>
      <c r="X15" s="206">
        <v>5.8144262400000004</v>
      </c>
      <c r="Y15" s="206">
        <v>6.1928924399999987</v>
      </c>
      <c r="Z15" s="206">
        <v>7.6961379599999988</v>
      </c>
      <c r="AA15" s="206">
        <v>7.1247960000000008</v>
      </c>
      <c r="AB15" s="378">
        <v>6.6773044799999992</v>
      </c>
    </row>
    <row r="16" spans="1:29" s="207" customFormat="1" ht="15.75" x14ac:dyDescent="0.2">
      <c r="A16" s="626"/>
      <c r="B16" s="649"/>
      <c r="C16" s="203" t="s">
        <v>30</v>
      </c>
      <c r="D16" s="658"/>
      <c r="E16" s="208">
        <v>0.48960000000000004</v>
      </c>
      <c r="F16" s="209">
        <v>0.48</v>
      </c>
      <c r="G16" s="209">
        <v>0.47520000000000001</v>
      </c>
      <c r="H16" s="209">
        <v>0.46560000000000001</v>
      </c>
      <c r="I16" s="209">
        <v>0.42719999999999997</v>
      </c>
      <c r="J16" s="209">
        <v>0.4128</v>
      </c>
      <c r="K16" s="209">
        <v>0.432</v>
      </c>
      <c r="L16" s="209">
        <v>0.47520000000000001</v>
      </c>
      <c r="M16" s="209">
        <v>0.57120000000000004</v>
      </c>
      <c r="N16" s="209">
        <v>0.61439999999999995</v>
      </c>
      <c r="O16" s="209">
        <v>0.65280000000000005</v>
      </c>
      <c r="P16" s="209">
        <v>0.65760000000000007</v>
      </c>
      <c r="Q16" s="209">
        <v>0.62880000000000003</v>
      </c>
      <c r="R16" s="209">
        <v>0.69599999999999995</v>
      </c>
      <c r="S16" s="210">
        <v>0.67200000000000004</v>
      </c>
      <c r="T16" s="210">
        <v>0.61920000000000008</v>
      </c>
      <c r="U16" s="210">
        <v>0.58560000000000001</v>
      </c>
      <c r="V16" s="210">
        <v>0.56159999999999999</v>
      </c>
      <c r="W16" s="210">
        <v>0.50880000000000003</v>
      </c>
      <c r="X16" s="210">
        <v>0.42240000000000005</v>
      </c>
      <c r="Y16" s="210">
        <v>0.432</v>
      </c>
      <c r="Z16" s="210">
        <v>0.54720000000000002</v>
      </c>
      <c r="AA16" s="210">
        <v>0.51839999999999997</v>
      </c>
      <c r="AB16" s="379">
        <v>0.48960000000000004</v>
      </c>
    </row>
    <row r="17" spans="1:29" s="202" customFormat="1" ht="15.75" x14ac:dyDescent="0.2">
      <c r="A17" s="626"/>
      <c r="B17" s="618" t="s">
        <v>38</v>
      </c>
      <c r="C17" s="619"/>
      <c r="D17" s="658"/>
      <c r="E17" s="211">
        <v>8</v>
      </c>
      <c r="F17" s="212">
        <v>8</v>
      </c>
      <c r="G17" s="212">
        <v>8</v>
      </c>
      <c r="H17" s="212">
        <v>8</v>
      </c>
      <c r="I17" s="212">
        <v>8</v>
      </c>
      <c r="J17" s="212">
        <v>8</v>
      </c>
      <c r="K17" s="212">
        <v>8</v>
      </c>
      <c r="L17" s="212">
        <v>8</v>
      </c>
      <c r="M17" s="212">
        <v>8</v>
      </c>
      <c r="N17" s="212">
        <v>8</v>
      </c>
      <c r="O17" s="212">
        <v>8</v>
      </c>
      <c r="P17" s="212">
        <v>9</v>
      </c>
      <c r="Q17" s="212">
        <v>9</v>
      </c>
      <c r="R17" s="212">
        <v>9</v>
      </c>
      <c r="S17" s="212">
        <v>9</v>
      </c>
      <c r="T17" s="211">
        <v>9</v>
      </c>
      <c r="U17" s="212">
        <v>9</v>
      </c>
      <c r="V17" s="212">
        <v>9</v>
      </c>
      <c r="W17" s="212">
        <v>9</v>
      </c>
      <c r="X17" s="212">
        <v>9</v>
      </c>
      <c r="Y17" s="211">
        <v>8</v>
      </c>
      <c r="Z17" s="213">
        <v>8</v>
      </c>
      <c r="AA17" s="213">
        <v>8</v>
      </c>
      <c r="AB17" s="380">
        <v>8</v>
      </c>
    </row>
    <row r="18" spans="1:29" s="202" customFormat="1" ht="16.5" customHeight="1" thickBot="1" x14ac:dyDescent="0.25">
      <c r="A18" s="626"/>
      <c r="B18" s="620" t="s">
        <v>39</v>
      </c>
      <c r="C18" s="621"/>
      <c r="D18" s="658"/>
      <c r="E18" s="211">
        <v>36</v>
      </c>
      <c r="F18" s="212">
        <v>36</v>
      </c>
      <c r="G18" s="212">
        <v>36</v>
      </c>
      <c r="H18" s="212">
        <v>36</v>
      </c>
      <c r="I18" s="212">
        <v>36</v>
      </c>
      <c r="J18" s="212">
        <v>37</v>
      </c>
      <c r="K18" s="212">
        <v>37</v>
      </c>
      <c r="L18" s="212">
        <v>37</v>
      </c>
      <c r="M18" s="212">
        <v>37</v>
      </c>
      <c r="N18" s="212">
        <v>37</v>
      </c>
      <c r="O18" s="212">
        <v>37</v>
      </c>
      <c r="P18" s="212">
        <v>37</v>
      </c>
      <c r="Q18" s="212">
        <v>37</v>
      </c>
      <c r="R18" s="212">
        <v>37</v>
      </c>
      <c r="S18" s="213">
        <v>37</v>
      </c>
      <c r="T18" s="213">
        <v>37</v>
      </c>
      <c r="U18" s="213">
        <v>37</v>
      </c>
      <c r="V18" s="213">
        <v>37</v>
      </c>
      <c r="W18" s="213">
        <v>36</v>
      </c>
      <c r="X18" s="213">
        <v>36</v>
      </c>
      <c r="Y18" s="213">
        <v>36</v>
      </c>
      <c r="Z18" s="213">
        <v>36</v>
      </c>
      <c r="AA18" s="213">
        <v>36</v>
      </c>
      <c r="AB18" s="380">
        <v>36</v>
      </c>
    </row>
    <row r="19" spans="1:29" s="218" customFormat="1" ht="19.5" customHeight="1" thickBot="1" x14ac:dyDescent="0.3">
      <c r="A19" s="626"/>
      <c r="B19" s="381" t="s">
        <v>306</v>
      </c>
      <c r="C19" s="214" t="s">
        <v>40</v>
      </c>
      <c r="D19" s="659"/>
      <c r="E19" s="215">
        <v>6.26</v>
      </c>
      <c r="F19" s="216">
        <v>6.27</v>
      </c>
      <c r="G19" s="216">
        <v>6.27</v>
      </c>
      <c r="H19" s="217">
        <v>6.27</v>
      </c>
      <c r="I19" s="217">
        <v>6.29</v>
      </c>
      <c r="J19" s="217">
        <v>6.28</v>
      </c>
      <c r="K19" s="217">
        <v>6.26</v>
      </c>
      <c r="L19" s="216">
        <v>6.23</v>
      </c>
      <c r="M19" s="216">
        <v>6.18</v>
      </c>
      <c r="N19" s="216">
        <v>6.12</v>
      </c>
      <c r="O19" s="216">
        <v>6.09</v>
      </c>
      <c r="P19" s="216">
        <v>6.16</v>
      </c>
      <c r="Q19" s="216">
        <v>6.2</v>
      </c>
      <c r="R19" s="216">
        <v>6.16</v>
      </c>
      <c r="S19" s="217">
        <v>6.16</v>
      </c>
      <c r="T19" s="217">
        <v>6.2</v>
      </c>
      <c r="U19" s="217">
        <v>6.23</v>
      </c>
      <c r="V19" s="217">
        <v>6.24</v>
      </c>
      <c r="W19" s="217">
        <v>6.24</v>
      </c>
      <c r="X19" s="217">
        <v>6.3</v>
      </c>
      <c r="Y19" s="217">
        <v>6.32</v>
      </c>
      <c r="Z19" s="217">
        <v>6.3</v>
      </c>
      <c r="AA19" s="217">
        <v>6.26</v>
      </c>
      <c r="AB19" s="382">
        <v>6.26</v>
      </c>
    </row>
    <row r="20" spans="1:29" ht="15" customHeight="1" x14ac:dyDescent="0.25">
      <c r="A20" s="626" t="s">
        <v>41</v>
      </c>
      <c r="B20" s="648" t="s">
        <v>42</v>
      </c>
      <c r="C20" s="112" t="s">
        <v>37</v>
      </c>
      <c r="D20" s="588" t="s">
        <v>43</v>
      </c>
      <c r="E20" s="107">
        <v>7.5744859033859919</v>
      </c>
      <c r="F20" s="108">
        <v>7.4242792578759538</v>
      </c>
      <c r="G20" s="108">
        <v>7.5278738521718971</v>
      </c>
      <c r="H20" s="108">
        <v>7.596936915035859</v>
      </c>
      <c r="I20" s="108">
        <v>7.7448899789614369</v>
      </c>
      <c r="J20" s="108">
        <v>7.5503633368146996</v>
      </c>
      <c r="K20" s="108">
        <v>8.1970463885957994</v>
      </c>
      <c r="L20" s="108">
        <v>11.294803880500742</v>
      </c>
      <c r="M20" s="108">
        <v>15.730453597614298</v>
      </c>
      <c r="N20" s="108">
        <v>17.512056785762805</v>
      </c>
      <c r="O20" s="108">
        <v>19.269274963310163</v>
      </c>
      <c r="P20" s="108">
        <v>20.104750907291326</v>
      </c>
      <c r="Q20" s="108">
        <v>18.892479326529092</v>
      </c>
      <c r="R20" s="108">
        <v>19.120602261479863</v>
      </c>
      <c r="S20" s="108">
        <v>18.206749947512069</v>
      </c>
      <c r="T20" s="108">
        <v>16.971802130671236</v>
      </c>
      <c r="U20" s="108">
        <v>16.229764345211834</v>
      </c>
      <c r="V20" s="108">
        <v>13.705531621957723</v>
      </c>
      <c r="W20" s="108">
        <v>11.727771362586605</v>
      </c>
      <c r="X20" s="108">
        <v>9.8633564280215573</v>
      </c>
      <c r="Y20" s="108">
        <v>8.8729097845470211</v>
      </c>
      <c r="Z20" s="108">
        <v>8.0762674584845513</v>
      </c>
      <c r="AA20" s="108">
        <v>7.9549395332364288</v>
      </c>
      <c r="AB20" s="383">
        <v>7.9549395332364288</v>
      </c>
      <c r="AC20" s="126"/>
    </row>
    <row r="21" spans="1:29" ht="15.75" x14ac:dyDescent="0.25">
      <c r="A21" s="660"/>
      <c r="B21" s="649"/>
      <c r="C21" s="219" t="s">
        <v>29</v>
      </c>
      <c r="D21" s="589"/>
      <c r="E21" s="220">
        <v>7.8840000000000007E-2</v>
      </c>
      <c r="F21" s="221">
        <v>7.740000000000001E-2</v>
      </c>
      <c r="G21" s="221">
        <v>7.8480000000000008E-2</v>
      </c>
      <c r="H21" s="221">
        <v>7.9200000000000007E-2</v>
      </c>
      <c r="I21" s="221">
        <v>8.1000000000000003E-2</v>
      </c>
      <c r="J21" s="221">
        <v>7.8840000000000007E-2</v>
      </c>
      <c r="K21" s="221">
        <v>8.5320000000000007E-2</v>
      </c>
      <c r="L21" s="221">
        <v>0.11700000000000001</v>
      </c>
      <c r="M21" s="221">
        <v>0.16164000000000001</v>
      </c>
      <c r="N21" s="221">
        <v>0.17820000000000003</v>
      </c>
      <c r="O21" s="221">
        <v>0.19512000000000002</v>
      </c>
      <c r="P21" s="221">
        <v>0.20592000000000002</v>
      </c>
      <c r="Q21" s="221">
        <v>0.19475999999999999</v>
      </c>
      <c r="R21" s="221">
        <v>0.19584000000000001</v>
      </c>
      <c r="S21" s="221">
        <v>0.18647999999999998</v>
      </c>
      <c r="T21" s="221">
        <v>0.17496</v>
      </c>
      <c r="U21" s="221">
        <v>0.16811999999999999</v>
      </c>
      <c r="V21" s="221">
        <v>0.14220000000000002</v>
      </c>
      <c r="W21" s="221">
        <v>0.12168000000000001</v>
      </c>
      <c r="X21" s="221">
        <v>0.10332000000000001</v>
      </c>
      <c r="Y21" s="221">
        <v>9.323999999999999E-2</v>
      </c>
      <c r="Z21" s="221">
        <v>8.4600000000000009E-2</v>
      </c>
      <c r="AA21" s="221">
        <v>8.2799999999999999E-2</v>
      </c>
      <c r="AB21" s="384">
        <v>8.2799999999999999E-2</v>
      </c>
      <c r="AC21" s="126"/>
    </row>
    <row r="22" spans="1:29" s="127" customFormat="1" ht="15.75" thickBot="1" x14ac:dyDescent="0.3">
      <c r="A22" s="660"/>
      <c r="B22" s="649"/>
      <c r="C22" s="222" t="s">
        <v>30</v>
      </c>
      <c r="D22" s="590"/>
      <c r="E22" s="114">
        <v>3.5999999999999997E-2</v>
      </c>
      <c r="F22" s="115">
        <v>3.5639999999999998E-2</v>
      </c>
      <c r="G22" s="115">
        <v>3.5999999999999997E-2</v>
      </c>
      <c r="H22" s="115">
        <v>3.5639999999999998E-2</v>
      </c>
      <c r="I22" s="115">
        <v>3.6359999999999996E-2</v>
      </c>
      <c r="J22" s="115">
        <v>3.5639999999999998E-2</v>
      </c>
      <c r="K22" s="115">
        <v>3.492E-2</v>
      </c>
      <c r="L22" s="115">
        <v>4.3200000000000002E-2</v>
      </c>
      <c r="M22" s="115">
        <v>6.1560000000000004E-2</v>
      </c>
      <c r="N22" s="115">
        <v>5.1840000000000004E-2</v>
      </c>
      <c r="O22" s="115">
        <v>6.0480000000000006E-2</v>
      </c>
      <c r="P22" s="115">
        <v>6.8040000000000003E-2</v>
      </c>
      <c r="Q22" s="115">
        <v>5.7599999999999998E-2</v>
      </c>
      <c r="R22" s="115">
        <v>6.0120000000000007E-2</v>
      </c>
      <c r="S22" s="115">
        <v>5.7599999999999998E-2</v>
      </c>
      <c r="T22" s="115">
        <v>5.5079999999999997E-2</v>
      </c>
      <c r="U22" s="115">
        <v>4.5719999999999997E-2</v>
      </c>
      <c r="V22" s="115">
        <v>4.0680000000000001E-2</v>
      </c>
      <c r="W22" s="115">
        <v>3.9960000000000002E-2</v>
      </c>
      <c r="X22" s="115">
        <v>3.6719999999999996E-2</v>
      </c>
      <c r="Y22" s="115">
        <v>3.6719999999999996E-2</v>
      </c>
      <c r="Z22" s="115">
        <v>3.6359999999999996E-2</v>
      </c>
      <c r="AA22" s="115">
        <v>3.6359999999999996E-2</v>
      </c>
      <c r="AB22" s="385">
        <v>3.7079999999999995E-2</v>
      </c>
    </row>
    <row r="23" spans="1:29" ht="15" customHeight="1" x14ac:dyDescent="0.25">
      <c r="A23" s="626"/>
      <c r="B23" s="648" t="s">
        <v>44</v>
      </c>
      <c r="C23" s="112" t="s">
        <v>37</v>
      </c>
      <c r="D23" s="588" t="s">
        <v>45</v>
      </c>
      <c r="E23" s="113">
        <v>12.509902275192362</v>
      </c>
      <c r="F23" s="124">
        <v>12.22206930683455</v>
      </c>
      <c r="G23" s="124">
        <v>11.88721809294867</v>
      </c>
      <c r="H23" s="124">
        <v>13.126167584326419</v>
      </c>
      <c r="I23" s="124">
        <v>13.117809612851046</v>
      </c>
      <c r="J23" s="124">
        <v>12.06888020850746</v>
      </c>
      <c r="K23" s="124">
        <v>16.86992183491088</v>
      </c>
      <c r="L23" s="124">
        <v>21.02887122478684</v>
      </c>
      <c r="M23" s="124">
        <v>23.950801995152773</v>
      </c>
      <c r="N23" s="124">
        <v>25.077565493269883</v>
      </c>
      <c r="O23" s="124">
        <v>25.580323422164629</v>
      </c>
      <c r="P23" s="124">
        <v>25.494136348639817</v>
      </c>
      <c r="Q23" s="124">
        <v>25.329658049616327</v>
      </c>
      <c r="R23" s="124">
        <v>25.357804068700567</v>
      </c>
      <c r="S23" s="124">
        <v>25.15330564879169</v>
      </c>
      <c r="T23" s="124">
        <v>25.600563483302068</v>
      </c>
      <c r="U23" s="124">
        <v>25.544686519853244</v>
      </c>
      <c r="V23" s="124">
        <v>25.032704016537735</v>
      </c>
      <c r="W23" s="124">
        <v>22.744768703198265</v>
      </c>
      <c r="X23" s="124">
        <v>18.82900266272091</v>
      </c>
      <c r="Y23" s="124">
        <v>17.108406838579029</v>
      </c>
      <c r="Z23" s="124">
        <v>16.429554535790103</v>
      </c>
      <c r="AA23" s="124">
        <v>15.092375399025636</v>
      </c>
      <c r="AB23" s="386">
        <v>13.448983411131735</v>
      </c>
      <c r="AC23" s="126"/>
    </row>
    <row r="24" spans="1:29" ht="15.75" x14ac:dyDescent="0.25">
      <c r="A24" s="660"/>
      <c r="B24" s="649"/>
      <c r="C24" s="219" t="s">
        <v>29</v>
      </c>
      <c r="D24" s="589"/>
      <c r="E24" s="114">
        <v>0.13428000000000001</v>
      </c>
      <c r="F24" s="115">
        <v>0.13140000000000002</v>
      </c>
      <c r="G24" s="115">
        <v>0.1278</v>
      </c>
      <c r="H24" s="115">
        <v>0.14112</v>
      </c>
      <c r="I24" s="115">
        <v>0.14147999999999999</v>
      </c>
      <c r="J24" s="115">
        <v>0.12996000000000002</v>
      </c>
      <c r="K24" s="115">
        <v>0.18108000000000002</v>
      </c>
      <c r="L24" s="115">
        <v>0.22464000000000001</v>
      </c>
      <c r="M24" s="115">
        <v>0.25380000000000003</v>
      </c>
      <c r="N24" s="223">
        <v>0.26316000000000001</v>
      </c>
      <c r="O24" s="223">
        <v>0.26712000000000002</v>
      </c>
      <c r="P24" s="223">
        <v>0.26928000000000002</v>
      </c>
      <c r="Q24" s="223">
        <v>0.26928000000000002</v>
      </c>
      <c r="R24" s="223">
        <v>0.26784000000000002</v>
      </c>
      <c r="S24" s="223">
        <v>0.26568000000000003</v>
      </c>
      <c r="T24" s="223">
        <v>0.27216000000000001</v>
      </c>
      <c r="U24" s="223">
        <v>0.27288000000000001</v>
      </c>
      <c r="V24" s="223">
        <v>0.26784000000000002</v>
      </c>
      <c r="W24" s="223">
        <v>0.24336000000000002</v>
      </c>
      <c r="X24" s="223">
        <v>0.2034</v>
      </c>
      <c r="Y24" s="223">
        <v>0.18540000000000001</v>
      </c>
      <c r="Z24" s="223">
        <v>0.17748</v>
      </c>
      <c r="AA24" s="223">
        <v>0.16200000000000001</v>
      </c>
      <c r="AB24" s="387">
        <v>0.14436000000000002</v>
      </c>
      <c r="AC24" s="126"/>
    </row>
    <row r="25" spans="1:29" s="127" customFormat="1" ht="15.75" thickBot="1" x14ac:dyDescent="0.3">
      <c r="A25" s="660"/>
      <c r="B25" s="649"/>
      <c r="C25" s="222" t="s">
        <v>30</v>
      </c>
      <c r="D25" s="590"/>
      <c r="E25" s="105">
        <v>3.5999999999999997E-2</v>
      </c>
      <c r="F25" s="125">
        <v>3.5639999999999998E-2</v>
      </c>
      <c r="G25" s="125">
        <v>3.5999999999999997E-2</v>
      </c>
      <c r="H25" s="125">
        <v>3.5639999999999998E-2</v>
      </c>
      <c r="I25" s="125">
        <v>3.6359999999999996E-2</v>
      </c>
      <c r="J25" s="125">
        <v>3.5639999999999998E-2</v>
      </c>
      <c r="K25" s="125">
        <v>3.492E-2</v>
      </c>
      <c r="L25" s="125">
        <v>4.3200000000000002E-2</v>
      </c>
      <c r="M25" s="125">
        <v>6.1560000000000004E-2</v>
      </c>
      <c r="N25" s="125">
        <v>5.1840000000000004E-2</v>
      </c>
      <c r="O25" s="125">
        <v>6.0480000000000006E-2</v>
      </c>
      <c r="P25" s="125">
        <v>6.8040000000000003E-2</v>
      </c>
      <c r="Q25" s="125">
        <v>5.7599999999999998E-2</v>
      </c>
      <c r="R25" s="125">
        <v>6.0120000000000007E-2</v>
      </c>
      <c r="S25" s="125">
        <v>5.7599999999999998E-2</v>
      </c>
      <c r="T25" s="125">
        <v>5.5079999999999997E-2</v>
      </c>
      <c r="U25" s="125">
        <v>4.5719999999999997E-2</v>
      </c>
      <c r="V25" s="125">
        <v>4.0680000000000001E-2</v>
      </c>
      <c r="W25" s="125">
        <v>3.9960000000000002E-2</v>
      </c>
      <c r="X25" s="125">
        <v>3.6719999999999996E-2</v>
      </c>
      <c r="Y25" s="125">
        <v>3.6719999999999996E-2</v>
      </c>
      <c r="Z25" s="125">
        <v>3.6359999999999996E-2</v>
      </c>
      <c r="AA25" s="125">
        <v>3.6359999999999996E-2</v>
      </c>
      <c r="AB25" s="125">
        <v>3.7079999999999995E-2</v>
      </c>
    </row>
    <row r="26" spans="1:29" ht="15" customHeight="1" x14ac:dyDescent="0.25">
      <c r="A26" s="626"/>
      <c r="B26" s="648" t="s">
        <v>46</v>
      </c>
      <c r="C26" s="112" t="s">
        <v>37</v>
      </c>
      <c r="D26" s="588" t="s">
        <v>270</v>
      </c>
      <c r="E26" s="388">
        <v>67.501325153835666</v>
      </c>
      <c r="F26" s="124">
        <v>67.501325153835666</v>
      </c>
      <c r="G26" s="124">
        <v>67.501325153835666</v>
      </c>
      <c r="H26" s="124">
        <v>67.501325153835666</v>
      </c>
      <c r="I26" s="124">
        <v>67.501325153835666</v>
      </c>
      <c r="J26" s="124">
        <v>67.501325153835666</v>
      </c>
      <c r="K26" s="124">
        <v>67.501325153835666</v>
      </c>
      <c r="L26" s="124">
        <v>67.501325153835666</v>
      </c>
      <c r="M26" s="124">
        <v>67.501325153835666</v>
      </c>
      <c r="N26" s="124">
        <v>67.501325153835666</v>
      </c>
      <c r="O26" s="124">
        <v>67.501325153835666</v>
      </c>
      <c r="P26" s="124">
        <v>67.501325153835666</v>
      </c>
      <c r="Q26" s="124">
        <v>67.501325153835666</v>
      </c>
      <c r="R26" s="124">
        <v>67.501325153835666</v>
      </c>
      <c r="S26" s="124">
        <v>67.501325153835666</v>
      </c>
      <c r="T26" s="124">
        <v>67.501325153835666</v>
      </c>
      <c r="U26" s="124">
        <v>67.501325153835666</v>
      </c>
      <c r="V26" s="124">
        <v>67.501325153835666</v>
      </c>
      <c r="W26" s="124">
        <v>67.501325153835666</v>
      </c>
      <c r="X26" s="124">
        <v>67.501325153835666</v>
      </c>
      <c r="Y26" s="124">
        <v>67.501325153835666</v>
      </c>
      <c r="Z26" s="124">
        <v>67.501325153835666</v>
      </c>
      <c r="AA26" s="124">
        <v>67.501325153835666</v>
      </c>
      <c r="AB26" s="386">
        <v>67.501325153835666</v>
      </c>
      <c r="AC26" s="126"/>
    </row>
    <row r="27" spans="1:29" x14ac:dyDescent="0.25">
      <c r="A27" s="660"/>
      <c r="B27" s="649"/>
      <c r="C27" s="219" t="s">
        <v>29</v>
      </c>
      <c r="D27" s="589"/>
      <c r="E27" s="114">
        <v>0.68064000000000002</v>
      </c>
      <c r="F27" s="115">
        <v>0.66480000000000006</v>
      </c>
      <c r="G27" s="115">
        <v>0.67056000000000004</v>
      </c>
      <c r="H27" s="115">
        <v>0.64512000000000003</v>
      </c>
      <c r="I27" s="115">
        <v>0.64127999999999996</v>
      </c>
      <c r="J27" s="115">
        <v>0.66815999999999998</v>
      </c>
      <c r="K27" s="115">
        <v>0.67391999999999996</v>
      </c>
      <c r="L27" s="115">
        <v>0.81887999999999994</v>
      </c>
      <c r="M27" s="115">
        <v>0.90192000000000005</v>
      </c>
      <c r="N27" s="115">
        <v>0.94703999999999999</v>
      </c>
      <c r="O27" s="115">
        <v>0.97296000000000005</v>
      </c>
      <c r="P27" s="115">
        <v>0.96432000000000007</v>
      </c>
      <c r="Q27" s="115">
        <v>0.9676800000000001</v>
      </c>
      <c r="R27" s="115">
        <v>0.94656000000000007</v>
      </c>
      <c r="S27" s="115">
        <v>0.97104000000000001</v>
      </c>
      <c r="T27" s="115">
        <v>0.97632000000000008</v>
      </c>
      <c r="U27" s="115">
        <v>0.98063999999999996</v>
      </c>
      <c r="V27" s="115">
        <v>0.93120000000000003</v>
      </c>
      <c r="W27" s="115">
        <v>0.82511999999999996</v>
      </c>
      <c r="X27" s="115">
        <v>0.79103999999999997</v>
      </c>
      <c r="Y27" s="115">
        <v>0.73872000000000004</v>
      </c>
      <c r="Z27" s="115">
        <v>0.73824000000000001</v>
      </c>
      <c r="AA27" s="115">
        <v>0.73296000000000006</v>
      </c>
      <c r="AB27" s="385">
        <v>0.72720000000000007</v>
      </c>
      <c r="AC27" s="126"/>
    </row>
    <row r="28" spans="1:29" ht="15.75" thickBot="1" x14ac:dyDescent="0.3">
      <c r="A28" s="660"/>
      <c r="B28" s="649"/>
      <c r="C28" s="219" t="s">
        <v>30</v>
      </c>
      <c r="D28" s="590"/>
      <c r="E28" s="106">
        <v>0.2712</v>
      </c>
      <c r="F28" s="109">
        <v>0.26304</v>
      </c>
      <c r="G28" s="109">
        <v>0.27792</v>
      </c>
      <c r="H28" s="109">
        <v>0.28032000000000001</v>
      </c>
      <c r="I28" s="109">
        <v>0.27648</v>
      </c>
      <c r="J28" s="109">
        <v>0.27504000000000001</v>
      </c>
      <c r="K28" s="109">
        <v>0.25872000000000001</v>
      </c>
      <c r="L28" s="109">
        <v>0.26784000000000002</v>
      </c>
      <c r="M28" s="109">
        <v>0.28704000000000002</v>
      </c>
      <c r="N28" s="109">
        <v>0.27888000000000002</v>
      </c>
      <c r="O28" s="109">
        <v>0.32351999999999997</v>
      </c>
      <c r="P28" s="109">
        <v>0.31872</v>
      </c>
      <c r="Q28" s="109">
        <v>0.31536000000000003</v>
      </c>
      <c r="R28" s="109">
        <v>0.31007999999999997</v>
      </c>
      <c r="S28" s="109">
        <v>0.33168000000000003</v>
      </c>
      <c r="T28" s="109">
        <v>0.33360000000000001</v>
      </c>
      <c r="U28" s="109">
        <v>0.33312000000000003</v>
      </c>
      <c r="V28" s="109">
        <v>0.32112000000000002</v>
      </c>
      <c r="W28" s="109">
        <v>0.31344</v>
      </c>
      <c r="X28" s="109">
        <v>0.29808000000000001</v>
      </c>
      <c r="Y28" s="109">
        <v>0.2712</v>
      </c>
      <c r="Z28" s="109">
        <v>0.26495999999999997</v>
      </c>
      <c r="AA28" s="109">
        <v>0.26447999999999999</v>
      </c>
      <c r="AB28" s="373">
        <v>0.28079999999999999</v>
      </c>
      <c r="AC28" s="126"/>
    </row>
    <row r="29" spans="1:29" ht="15" customHeight="1" x14ac:dyDescent="0.25">
      <c r="A29" s="626"/>
      <c r="B29" s="648" t="s">
        <v>47</v>
      </c>
      <c r="C29" s="112" t="s">
        <v>37</v>
      </c>
      <c r="D29" s="588" t="s">
        <v>48</v>
      </c>
      <c r="E29" s="113">
        <v>0</v>
      </c>
      <c r="F29" s="124">
        <v>0</v>
      </c>
      <c r="G29" s="124">
        <v>0</v>
      </c>
      <c r="H29" s="124">
        <v>0</v>
      </c>
      <c r="I29" s="124">
        <v>0</v>
      </c>
      <c r="J29" s="124">
        <v>0</v>
      </c>
      <c r="K29" s="124">
        <v>0</v>
      </c>
      <c r="L29" s="124">
        <v>0</v>
      </c>
      <c r="M29" s="124">
        <v>0</v>
      </c>
      <c r="N29" s="124">
        <v>0</v>
      </c>
      <c r="O29" s="124">
        <v>0</v>
      </c>
      <c r="P29" s="124">
        <v>0</v>
      </c>
      <c r="Q29" s="124">
        <v>0</v>
      </c>
      <c r="R29" s="124">
        <v>0</v>
      </c>
      <c r="S29" s="124">
        <v>0</v>
      </c>
      <c r="T29" s="124">
        <v>0</v>
      </c>
      <c r="U29" s="124">
        <v>0</v>
      </c>
      <c r="V29" s="124">
        <v>0</v>
      </c>
      <c r="W29" s="124">
        <v>0</v>
      </c>
      <c r="X29" s="124">
        <v>0</v>
      </c>
      <c r="Y29" s="124">
        <v>0</v>
      </c>
      <c r="Z29" s="124">
        <v>0</v>
      </c>
      <c r="AA29" s="124">
        <v>0</v>
      </c>
      <c r="AB29" s="386">
        <v>0</v>
      </c>
      <c r="AC29" s="126"/>
    </row>
    <row r="30" spans="1:29" s="127" customFormat="1" x14ac:dyDescent="0.25">
      <c r="A30" s="660"/>
      <c r="B30" s="649"/>
      <c r="C30" s="222" t="s">
        <v>29</v>
      </c>
      <c r="D30" s="589"/>
      <c r="E30" s="120"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v>0</v>
      </c>
      <c r="M30" s="121"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v>0</v>
      </c>
      <c r="X30" s="121">
        <v>0</v>
      </c>
      <c r="Y30" s="121">
        <v>0</v>
      </c>
      <c r="Z30" s="121">
        <v>0</v>
      </c>
      <c r="AA30" s="121">
        <v>0</v>
      </c>
      <c r="AB30" s="389">
        <v>0</v>
      </c>
    </row>
    <row r="31" spans="1:29" s="127" customFormat="1" ht="15.75" thickBot="1" x14ac:dyDescent="0.3">
      <c r="A31" s="660"/>
      <c r="B31" s="649"/>
      <c r="C31" s="222" t="s">
        <v>30</v>
      </c>
      <c r="D31" s="590"/>
      <c r="E31" s="110">
        <v>0</v>
      </c>
      <c r="F31" s="111"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111">
        <v>0</v>
      </c>
      <c r="T31" s="111">
        <v>0</v>
      </c>
      <c r="U31" s="111">
        <v>0</v>
      </c>
      <c r="V31" s="111">
        <v>0</v>
      </c>
      <c r="W31" s="111">
        <v>0</v>
      </c>
      <c r="X31" s="111">
        <v>0</v>
      </c>
      <c r="Y31" s="111">
        <v>0</v>
      </c>
      <c r="Z31" s="111">
        <v>0</v>
      </c>
      <c r="AA31" s="111">
        <v>0</v>
      </c>
      <c r="AB31" s="390">
        <v>0</v>
      </c>
    </row>
    <row r="32" spans="1:29" ht="15" customHeight="1" x14ac:dyDescent="0.25">
      <c r="A32" s="626"/>
      <c r="B32" s="648" t="s">
        <v>49</v>
      </c>
      <c r="C32" s="112" t="s">
        <v>37</v>
      </c>
      <c r="D32" s="588" t="s">
        <v>50</v>
      </c>
      <c r="E32" s="113">
        <v>5.1157562834030603</v>
      </c>
      <c r="F32" s="124">
        <v>4.8129281142530198</v>
      </c>
      <c r="G32" s="124">
        <v>4.4200360232935898</v>
      </c>
      <c r="H32" s="124">
        <v>4.2235899778138748</v>
      </c>
      <c r="I32" s="124">
        <v>4.4059818546980614</v>
      </c>
      <c r="J32" s="124">
        <v>4.7562309076555715</v>
      </c>
      <c r="K32" s="124">
        <v>4.8206164978221135</v>
      </c>
      <c r="L32" s="124">
        <v>5.1403907438367824</v>
      </c>
      <c r="M32" s="124">
        <v>5.8297271239265447</v>
      </c>
      <c r="N32" s="124">
        <v>6.5409792349066898</v>
      </c>
      <c r="O32" s="124">
        <v>6.4720746412233234</v>
      </c>
      <c r="P32" s="124">
        <v>6.848424862281675</v>
      </c>
      <c r="Q32" s="124">
        <v>6.6055774913705338</v>
      </c>
      <c r="R32" s="124">
        <v>6.298551333193366</v>
      </c>
      <c r="S32" s="124">
        <v>6.3485398358377569</v>
      </c>
      <c r="T32" s="124">
        <v>6.4565795028433781</v>
      </c>
      <c r="U32" s="124">
        <v>6.0795005912685012</v>
      </c>
      <c r="V32" s="124">
        <v>5.8230196798326146</v>
      </c>
      <c r="W32" s="124">
        <v>5.5762815578058067</v>
      </c>
      <c r="X32" s="124">
        <v>5.8164399965785645</v>
      </c>
      <c r="Y32" s="124">
        <v>4.8722970931875533</v>
      </c>
      <c r="Z32" s="124">
        <v>5.5231741143981328</v>
      </c>
      <c r="AA32" s="124">
        <v>5.2633261761935328</v>
      </c>
      <c r="AB32" s="386">
        <v>5.2141362119300432</v>
      </c>
      <c r="AC32" s="126"/>
    </row>
    <row r="33" spans="1:29" x14ac:dyDescent="0.25">
      <c r="A33" s="660"/>
      <c r="B33" s="649"/>
      <c r="C33" s="219" t="s">
        <v>29</v>
      </c>
      <c r="D33" s="589"/>
      <c r="E33" s="114">
        <v>4.9919999999999999E-2</v>
      </c>
      <c r="F33" s="115">
        <v>4.7039999999999998E-2</v>
      </c>
      <c r="G33" s="115">
        <v>4.3200000000000002E-2</v>
      </c>
      <c r="H33" s="115">
        <v>4.1280000000000004E-2</v>
      </c>
      <c r="I33" s="115">
        <v>4.3200000000000002E-2</v>
      </c>
      <c r="J33" s="115">
        <v>4.6560000000000004E-2</v>
      </c>
      <c r="K33" s="115">
        <v>4.7039999999999998E-2</v>
      </c>
      <c r="L33" s="115">
        <v>4.9919999999999999E-2</v>
      </c>
      <c r="M33" s="115">
        <v>5.6160000000000002E-2</v>
      </c>
      <c r="N33" s="115">
        <v>6.2399999999999997E-2</v>
      </c>
      <c r="O33" s="115">
        <v>6.1439999999999995E-2</v>
      </c>
      <c r="P33" s="115">
        <v>6.5759999999999999E-2</v>
      </c>
      <c r="Q33" s="115">
        <v>6.3840000000000008E-2</v>
      </c>
      <c r="R33" s="115">
        <v>6.0480000000000006E-2</v>
      </c>
      <c r="S33" s="115">
        <v>6.096E-2</v>
      </c>
      <c r="T33" s="115">
        <v>6.2399999999999997E-2</v>
      </c>
      <c r="U33" s="115">
        <v>5.9040000000000002E-2</v>
      </c>
      <c r="V33" s="115">
        <v>5.6640000000000003E-2</v>
      </c>
      <c r="W33" s="115">
        <v>5.4240000000000003E-2</v>
      </c>
      <c r="X33" s="115">
        <v>5.7120000000000004E-2</v>
      </c>
      <c r="Y33" s="115">
        <v>4.8000000000000001E-2</v>
      </c>
      <c r="Z33" s="115">
        <v>5.4240000000000003E-2</v>
      </c>
      <c r="AA33" s="115">
        <v>5.1360000000000003E-2</v>
      </c>
      <c r="AB33" s="385">
        <v>5.0880000000000002E-2</v>
      </c>
      <c r="AC33" s="126"/>
    </row>
    <row r="34" spans="1:29" ht="15.75" thickBot="1" x14ac:dyDescent="0.3">
      <c r="A34" s="660"/>
      <c r="B34" s="649"/>
      <c r="C34" s="219" t="s">
        <v>30</v>
      </c>
      <c r="D34" s="590"/>
      <c r="E34" s="114">
        <v>0.2712</v>
      </c>
      <c r="F34" s="115">
        <v>0.26304</v>
      </c>
      <c r="G34" s="115">
        <v>0.27792</v>
      </c>
      <c r="H34" s="115">
        <v>0.28032000000000001</v>
      </c>
      <c r="I34" s="115">
        <v>0.27648</v>
      </c>
      <c r="J34" s="115">
        <v>0.27504000000000001</v>
      </c>
      <c r="K34" s="115">
        <v>0.25872000000000001</v>
      </c>
      <c r="L34" s="115">
        <v>0.26784000000000002</v>
      </c>
      <c r="M34" s="115">
        <v>0.28704000000000002</v>
      </c>
      <c r="N34" s="115">
        <v>0.27888000000000002</v>
      </c>
      <c r="O34" s="115">
        <v>0.32351999999999997</v>
      </c>
      <c r="P34" s="115">
        <v>0.31872</v>
      </c>
      <c r="Q34" s="115">
        <v>0.31536000000000003</v>
      </c>
      <c r="R34" s="115">
        <v>0.31007999999999997</v>
      </c>
      <c r="S34" s="115">
        <v>0.33168000000000003</v>
      </c>
      <c r="T34" s="115">
        <v>0.33360000000000001</v>
      </c>
      <c r="U34" s="115">
        <v>0.33312000000000003</v>
      </c>
      <c r="V34" s="115">
        <v>0.32112000000000002</v>
      </c>
      <c r="W34" s="115">
        <v>0.31344</v>
      </c>
      <c r="X34" s="115">
        <v>0.29808000000000001</v>
      </c>
      <c r="Y34" s="115">
        <v>0.2712</v>
      </c>
      <c r="Z34" s="115">
        <v>0.26495999999999997</v>
      </c>
      <c r="AA34" s="115">
        <v>0.26447999999999999</v>
      </c>
      <c r="AB34" s="385">
        <v>0.28079999999999999</v>
      </c>
      <c r="AC34" s="126"/>
    </row>
    <row r="35" spans="1:29" x14ac:dyDescent="0.25">
      <c r="A35" s="626"/>
      <c r="B35" s="648" t="s">
        <v>51</v>
      </c>
      <c r="C35" s="112" t="s">
        <v>37</v>
      </c>
      <c r="D35" s="588" t="s">
        <v>50</v>
      </c>
      <c r="E35" s="113">
        <v>129.7692744726221</v>
      </c>
      <c r="F35" s="124">
        <v>124.10632396654032</v>
      </c>
      <c r="G35" s="124">
        <v>123.07037802358091</v>
      </c>
      <c r="H35" s="124">
        <v>121.48192757770977</v>
      </c>
      <c r="I35" s="124">
        <v>120.5449098058798</v>
      </c>
      <c r="J35" s="124">
        <v>122.18487518571364</v>
      </c>
      <c r="K35" s="124">
        <v>125.54969785064453</v>
      </c>
      <c r="L35" s="124">
        <v>144.15645075789871</v>
      </c>
      <c r="M35" s="124">
        <v>151.9793044687101</v>
      </c>
      <c r="N35" s="124">
        <v>164.50720010868088</v>
      </c>
      <c r="O35" s="124">
        <v>170.79261425044658</v>
      </c>
      <c r="P35" s="124">
        <v>166.88349179688669</v>
      </c>
      <c r="Q35" s="124">
        <v>160.91782760932728</v>
      </c>
      <c r="R35" s="124">
        <v>167.72704777901083</v>
      </c>
      <c r="S35" s="124">
        <v>166.88349179688669</v>
      </c>
      <c r="T35" s="124">
        <v>165.31792445801983</v>
      </c>
      <c r="U35" s="124">
        <v>166.6070455480633</v>
      </c>
      <c r="V35" s="124">
        <v>163.42545301119208</v>
      </c>
      <c r="W35" s="124">
        <v>160.64964913839052</v>
      </c>
      <c r="X35" s="124">
        <v>154.65193005608714</v>
      </c>
      <c r="Y35" s="124">
        <v>149.70894115239571</v>
      </c>
      <c r="Z35" s="124">
        <v>145.02914329704168</v>
      </c>
      <c r="AA35" s="124">
        <v>137.10165352064871</v>
      </c>
      <c r="AB35" s="386">
        <v>130.32266157058638</v>
      </c>
      <c r="AC35" s="126"/>
    </row>
    <row r="36" spans="1:29" x14ac:dyDescent="0.25">
      <c r="A36" s="660"/>
      <c r="B36" s="649"/>
      <c r="C36" s="219" t="s">
        <v>29</v>
      </c>
      <c r="D36" s="589"/>
      <c r="E36" s="114">
        <v>1.3507199999999999</v>
      </c>
      <c r="F36" s="115">
        <v>1.2938399999999999</v>
      </c>
      <c r="G36" s="115">
        <v>1.28304</v>
      </c>
      <c r="H36" s="115">
        <v>1.2664800000000001</v>
      </c>
      <c r="I36" s="115">
        <v>1.2607200000000001</v>
      </c>
      <c r="J36" s="115">
        <v>1.2758399999999999</v>
      </c>
      <c r="K36" s="115">
        <v>1.3068</v>
      </c>
      <c r="L36" s="115">
        <v>1.4932799999999999</v>
      </c>
      <c r="M36" s="115">
        <v>1.56168</v>
      </c>
      <c r="N36" s="115">
        <v>1.6739999999999999</v>
      </c>
      <c r="O36" s="115">
        <v>1.7294400000000001</v>
      </c>
      <c r="P36" s="115">
        <v>1.7092799999999999</v>
      </c>
      <c r="Q36" s="115">
        <v>1.6588800000000001</v>
      </c>
      <c r="R36" s="115">
        <v>1.7179200000000001</v>
      </c>
      <c r="S36" s="115">
        <v>1.7092799999999999</v>
      </c>
      <c r="T36" s="115">
        <v>1.70424</v>
      </c>
      <c r="U36" s="115">
        <v>1.72584</v>
      </c>
      <c r="V36" s="115">
        <v>1.6956000000000002</v>
      </c>
      <c r="W36" s="115">
        <v>1.6668000000000001</v>
      </c>
      <c r="X36" s="115">
        <v>1.62</v>
      </c>
      <c r="Y36" s="115">
        <v>1.5732000000000002</v>
      </c>
      <c r="Z36" s="115">
        <v>1.5192000000000001</v>
      </c>
      <c r="AA36" s="115">
        <v>1.4270399999999999</v>
      </c>
      <c r="AB36" s="385">
        <v>1.3564799999999999</v>
      </c>
      <c r="AC36" s="126"/>
    </row>
    <row r="37" spans="1:29" ht="15.75" thickBot="1" x14ac:dyDescent="0.3">
      <c r="A37" s="660"/>
      <c r="B37" s="649"/>
      <c r="C37" s="219" t="s">
        <v>30</v>
      </c>
      <c r="D37" s="590"/>
      <c r="E37" s="114">
        <v>0.19872000000000001</v>
      </c>
      <c r="F37" s="115">
        <v>0.19728000000000001</v>
      </c>
      <c r="G37" s="115">
        <v>0.19944000000000001</v>
      </c>
      <c r="H37" s="115">
        <v>0.20232</v>
      </c>
      <c r="I37" s="115">
        <v>0.20016</v>
      </c>
      <c r="J37" s="115">
        <v>0.20088</v>
      </c>
      <c r="K37" s="115">
        <v>0.19872000000000001</v>
      </c>
      <c r="L37" s="115">
        <v>0.25992000000000004</v>
      </c>
      <c r="M37" s="115">
        <v>0.25848000000000004</v>
      </c>
      <c r="N37" s="115">
        <v>0.26928000000000002</v>
      </c>
      <c r="O37" s="115">
        <v>0.30312</v>
      </c>
      <c r="P37" s="115">
        <v>0.29016000000000003</v>
      </c>
      <c r="Q37" s="115">
        <v>0.25919999999999999</v>
      </c>
      <c r="R37" s="115">
        <v>0.28799999999999998</v>
      </c>
      <c r="S37" s="115">
        <v>0.29016000000000003</v>
      </c>
      <c r="T37" s="115">
        <v>0.29519999999999996</v>
      </c>
      <c r="U37" s="115">
        <v>0.27216000000000001</v>
      </c>
      <c r="V37" s="115">
        <v>0.26928000000000002</v>
      </c>
      <c r="W37" s="115">
        <v>0.25128</v>
      </c>
      <c r="X37" s="115">
        <v>0.23760000000000001</v>
      </c>
      <c r="Y37" s="115">
        <v>0.23400000000000001</v>
      </c>
      <c r="Z37" s="115">
        <v>0.21815999999999999</v>
      </c>
      <c r="AA37" s="115">
        <v>0.20736000000000002</v>
      </c>
      <c r="AB37" s="385">
        <v>0.20304</v>
      </c>
      <c r="AC37" s="126"/>
    </row>
    <row r="38" spans="1:29" s="128" customFormat="1" x14ac:dyDescent="0.25">
      <c r="A38" s="626"/>
      <c r="B38" s="648" t="s">
        <v>52</v>
      </c>
      <c r="C38" s="116" t="s">
        <v>37</v>
      </c>
      <c r="D38" s="588" t="s">
        <v>53</v>
      </c>
      <c r="E38" s="113">
        <v>0.54185820009001762</v>
      </c>
      <c r="F38" s="124">
        <v>0.52948348195704475</v>
      </c>
      <c r="G38" s="124">
        <v>0.50646246100239056</v>
      </c>
      <c r="H38" s="124">
        <v>0.52948348195704475</v>
      </c>
      <c r="I38" s="124">
        <v>0.50485208751748623</v>
      </c>
      <c r="J38" s="124">
        <v>0.51714817375443145</v>
      </c>
      <c r="K38" s="124">
        <v>0.53032930221576202</v>
      </c>
      <c r="L38" s="124">
        <v>0.5792207118205509</v>
      </c>
      <c r="M38" s="124">
        <v>0.51383812791019234</v>
      </c>
      <c r="N38" s="124">
        <v>0.45991260245437671</v>
      </c>
      <c r="O38" s="124">
        <v>0.52143179482512136</v>
      </c>
      <c r="P38" s="124">
        <v>0.46864221229117298</v>
      </c>
      <c r="Q38" s="124">
        <v>0.52382105341577889</v>
      </c>
      <c r="R38" s="124">
        <v>0.51550643352029035</v>
      </c>
      <c r="S38" s="124">
        <v>0.50379037821301109</v>
      </c>
      <c r="T38" s="124">
        <v>0.54710198912314689</v>
      </c>
      <c r="U38" s="124">
        <v>0.55605188334772893</v>
      </c>
      <c r="V38" s="124">
        <v>0.62455587138035185</v>
      </c>
      <c r="W38" s="124">
        <v>0.61299002191034524</v>
      </c>
      <c r="X38" s="124">
        <v>0.65297481579236782</v>
      </c>
      <c r="Y38" s="124">
        <v>0.59381120823223321</v>
      </c>
      <c r="Z38" s="124">
        <v>0.61860772022434851</v>
      </c>
      <c r="AA38" s="124">
        <v>0.59950268946129615</v>
      </c>
      <c r="AB38" s="386">
        <v>0.59950268946129615</v>
      </c>
    </row>
    <row r="39" spans="1:29" x14ac:dyDescent="0.25">
      <c r="A39" s="660"/>
      <c r="B39" s="649"/>
      <c r="C39" s="219" t="s">
        <v>29</v>
      </c>
      <c r="D39" s="589"/>
      <c r="E39" s="114">
        <v>5.64E-3</v>
      </c>
      <c r="F39" s="115">
        <v>5.5200000000000006E-3</v>
      </c>
      <c r="G39" s="115">
        <v>5.28E-3</v>
      </c>
      <c r="H39" s="115">
        <v>5.5200000000000006E-3</v>
      </c>
      <c r="I39" s="115">
        <v>5.28E-3</v>
      </c>
      <c r="J39" s="115">
        <v>5.4000000000000003E-3</v>
      </c>
      <c r="K39" s="115">
        <v>5.5200000000000006E-3</v>
      </c>
      <c r="L39" s="115">
        <v>6.0000000000000001E-3</v>
      </c>
      <c r="M39" s="115">
        <v>5.28E-3</v>
      </c>
      <c r="N39" s="115">
        <v>4.6800000000000001E-3</v>
      </c>
      <c r="O39" s="115">
        <v>5.28E-3</v>
      </c>
      <c r="P39" s="115">
        <v>4.7999999999999996E-3</v>
      </c>
      <c r="Q39" s="115">
        <v>5.4000000000000003E-3</v>
      </c>
      <c r="R39" s="115">
        <v>5.28E-3</v>
      </c>
      <c r="S39" s="115">
        <v>5.1600000000000005E-3</v>
      </c>
      <c r="T39" s="115">
        <v>5.64E-3</v>
      </c>
      <c r="U39" s="115">
        <v>5.7599999999999995E-3</v>
      </c>
      <c r="V39" s="115">
        <v>6.4800000000000005E-3</v>
      </c>
      <c r="W39" s="115">
        <v>6.3600000000000002E-3</v>
      </c>
      <c r="X39" s="115">
        <v>6.8399999999999997E-3</v>
      </c>
      <c r="Y39" s="115">
        <v>6.2399999999999999E-3</v>
      </c>
      <c r="Z39" s="115">
        <v>6.4800000000000005E-3</v>
      </c>
      <c r="AA39" s="115">
        <v>6.2399999999999999E-3</v>
      </c>
      <c r="AB39" s="385">
        <v>6.2399999999999999E-3</v>
      </c>
      <c r="AC39" s="126"/>
    </row>
    <row r="40" spans="1:29" s="127" customFormat="1" ht="15.75" thickBot="1" x14ac:dyDescent="0.3">
      <c r="A40" s="660"/>
      <c r="B40" s="649"/>
      <c r="C40" s="222" t="s">
        <v>30</v>
      </c>
      <c r="D40" s="590"/>
      <c r="E40" s="120"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21"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v>0</v>
      </c>
      <c r="X40" s="121">
        <v>0</v>
      </c>
      <c r="Y40" s="121">
        <v>0</v>
      </c>
      <c r="Z40" s="121">
        <v>0</v>
      </c>
      <c r="AA40" s="121">
        <v>0</v>
      </c>
      <c r="AB40" s="389">
        <v>0</v>
      </c>
    </row>
    <row r="41" spans="1:29" x14ac:dyDescent="0.25">
      <c r="A41" s="626"/>
      <c r="B41" s="648" t="s">
        <v>54</v>
      </c>
      <c r="C41" s="112" t="s">
        <v>37</v>
      </c>
      <c r="D41" s="588" t="s">
        <v>271</v>
      </c>
      <c r="E41" s="113">
        <v>66.182861009060574</v>
      </c>
      <c r="F41" s="124">
        <v>63.175262353135665</v>
      </c>
      <c r="G41" s="124">
        <v>61.612623355001553</v>
      </c>
      <c r="H41" s="124">
        <v>59.715133142981585</v>
      </c>
      <c r="I41" s="124">
        <v>58.078851721019902</v>
      </c>
      <c r="J41" s="124">
        <v>58.839969991615305</v>
      </c>
      <c r="K41" s="124">
        <v>66.071065635734456</v>
      </c>
      <c r="L41" s="124">
        <v>74.701919682068635</v>
      </c>
      <c r="M41" s="124">
        <v>80.175734338383734</v>
      </c>
      <c r="N41" s="124">
        <v>101.8883303898927</v>
      </c>
      <c r="O41" s="124">
        <v>119.39782585637487</v>
      </c>
      <c r="P41" s="124">
        <v>120.65406774623658</v>
      </c>
      <c r="Q41" s="124">
        <v>121.34305883840265</v>
      </c>
      <c r="R41" s="124">
        <v>122.01739054562904</v>
      </c>
      <c r="S41" s="124">
        <v>121.4493393792155</v>
      </c>
      <c r="T41" s="124">
        <v>121.5688133664741</v>
      </c>
      <c r="U41" s="124">
        <v>125.0274234678833</v>
      </c>
      <c r="V41" s="124">
        <v>125.16352008268865</v>
      </c>
      <c r="W41" s="124">
        <v>127.406593919296</v>
      </c>
      <c r="X41" s="124">
        <v>125.4155988567074</v>
      </c>
      <c r="Y41" s="124">
        <v>123.80063977690196</v>
      </c>
      <c r="Z41" s="124">
        <v>115.41789832782904</v>
      </c>
      <c r="AA41" s="124">
        <v>87.982958807653162</v>
      </c>
      <c r="AB41" s="386">
        <v>75.014695501823724</v>
      </c>
      <c r="AC41" s="126"/>
    </row>
    <row r="42" spans="1:29" x14ac:dyDescent="0.25">
      <c r="A42" s="660"/>
      <c r="B42" s="649"/>
      <c r="C42" s="219" t="s">
        <v>29</v>
      </c>
      <c r="D42" s="589"/>
      <c r="E42" s="114">
        <v>0.71040000000000003</v>
      </c>
      <c r="F42" s="115">
        <v>0.67920000000000003</v>
      </c>
      <c r="G42" s="115">
        <v>0.66239999999999999</v>
      </c>
      <c r="H42" s="115">
        <v>0.64200000000000002</v>
      </c>
      <c r="I42" s="115">
        <v>0.62639999999999996</v>
      </c>
      <c r="J42" s="115">
        <v>0.63360000000000005</v>
      </c>
      <c r="K42" s="115">
        <v>0.70920000000000005</v>
      </c>
      <c r="L42" s="115">
        <v>0.79800000000000004</v>
      </c>
      <c r="M42" s="115">
        <v>0.84960000000000002</v>
      </c>
      <c r="N42" s="115">
        <v>1.0692000000000002</v>
      </c>
      <c r="O42" s="115">
        <v>1.2467999999999999</v>
      </c>
      <c r="P42" s="115">
        <v>1.2744000000000002</v>
      </c>
      <c r="Q42" s="115">
        <v>1.29</v>
      </c>
      <c r="R42" s="115">
        <v>1.2887999999999999</v>
      </c>
      <c r="S42" s="115">
        <v>1.2827999999999999</v>
      </c>
      <c r="T42" s="115">
        <v>1.2924</v>
      </c>
      <c r="U42" s="115">
        <v>1.3356000000000001</v>
      </c>
      <c r="V42" s="115">
        <v>1.3391999999999999</v>
      </c>
      <c r="W42" s="115">
        <v>1.3632</v>
      </c>
      <c r="X42" s="115">
        <v>1.3548</v>
      </c>
      <c r="Y42" s="115">
        <v>1.3416000000000001</v>
      </c>
      <c r="Z42" s="115">
        <v>1.2467999999999999</v>
      </c>
      <c r="AA42" s="115">
        <v>0.94440000000000002</v>
      </c>
      <c r="AB42" s="385">
        <v>0.80520000000000003</v>
      </c>
      <c r="AC42" s="126"/>
    </row>
    <row r="43" spans="1:29" ht="15.75" thickBot="1" x14ac:dyDescent="0.3">
      <c r="A43" s="660"/>
      <c r="B43" s="649"/>
      <c r="C43" s="219" t="s">
        <v>30</v>
      </c>
      <c r="D43" s="590"/>
      <c r="E43" s="114">
        <v>8.4000000000000012E-3</v>
      </c>
      <c r="F43" s="115">
        <v>6.0000000000000001E-3</v>
      </c>
      <c r="G43" s="115">
        <v>6.0000000000000001E-3</v>
      </c>
      <c r="H43" s="115">
        <v>7.1999999999999998E-3</v>
      </c>
      <c r="I43" s="115">
        <v>4.7999999999999996E-3</v>
      </c>
      <c r="J43" s="115">
        <v>6.0000000000000001E-3</v>
      </c>
      <c r="K43" s="115">
        <v>7.1999999999999998E-3</v>
      </c>
      <c r="L43" s="115">
        <v>2.3999999999999998E-3</v>
      </c>
      <c r="M43" s="115">
        <v>8.4000000000000012E-3</v>
      </c>
      <c r="N43" s="115">
        <v>1.1999999999999999E-3</v>
      </c>
      <c r="O43" s="115">
        <v>0</v>
      </c>
      <c r="P43" s="115">
        <v>1.1999999999999999E-3</v>
      </c>
      <c r="Q43" s="115">
        <v>0</v>
      </c>
      <c r="R43" s="115">
        <v>0</v>
      </c>
      <c r="S43" s="115">
        <v>1.1999999999999999E-3</v>
      </c>
      <c r="T43" s="115">
        <v>1.1999999999999999E-3</v>
      </c>
      <c r="U43" s="115">
        <v>3.5999999999999999E-3</v>
      </c>
      <c r="V43" s="115">
        <v>1.1999999999999999E-3</v>
      </c>
      <c r="W43" s="115">
        <v>1.0800000000000001E-2</v>
      </c>
      <c r="X43" s="115">
        <v>3.5999999999999999E-3</v>
      </c>
      <c r="Y43" s="115">
        <v>2.3999999999999998E-3</v>
      </c>
      <c r="Z43" s="115">
        <v>1.0800000000000001E-2</v>
      </c>
      <c r="AA43" s="115">
        <v>3.3600000000000005E-2</v>
      </c>
      <c r="AB43" s="385">
        <v>1.0800000000000001E-2</v>
      </c>
      <c r="AC43" s="126"/>
    </row>
    <row r="44" spans="1:29" x14ac:dyDescent="0.25">
      <c r="A44" s="626"/>
      <c r="B44" s="648" t="s">
        <v>55</v>
      </c>
      <c r="C44" s="112" t="s">
        <v>37</v>
      </c>
      <c r="D44" s="588" t="s">
        <v>50</v>
      </c>
      <c r="E44" s="113">
        <v>9.0554252394153849</v>
      </c>
      <c r="F44" s="124">
        <v>8.7396166824214188</v>
      </c>
      <c r="G44" s="124">
        <v>8.53870595408989</v>
      </c>
      <c r="H44" s="124">
        <v>8.53870595408989</v>
      </c>
      <c r="I44" s="124">
        <v>8.5115558556667104</v>
      </c>
      <c r="J44" s="124">
        <v>8.7591318964790954</v>
      </c>
      <c r="K44" s="124">
        <v>10.02804498735259</v>
      </c>
      <c r="L44" s="124">
        <v>13.210444743776344</v>
      </c>
      <c r="M44" s="124">
        <v>20.485579578832795</v>
      </c>
      <c r="N44" s="124">
        <v>22.64185119775393</v>
      </c>
      <c r="O44" s="124">
        <v>23.615258145798879</v>
      </c>
      <c r="P44" s="124">
        <v>27.232372917865252</v>
      </c>
      <c r="Q44" s="124">
        <v>24.279899494084109</v>
      </c>
      <c r="R44" s="124">
        <v>24.53981038906506</v>
      </c>
      <c r="S44" s="124">
        <v>24.710225738989124</v>
      </c>
      <c r="T44" s="124">
        <v>21.029034289855268</v>
      </c>
      <c r="U44" s="124">
        <v>17.759960152985037</v>
      </c>
      <c r="V44" s="124">
        <v>15.342625042394095</v>
      </c>
      <c r="W44" s="124">
        <v>11.944368179934001</v>
      </c>
      <c r="X44" s="124">
        <v>11.230750260773357</v>
      </c>
      <c r="Y44" s="124">
        <v>10.497585555322276</v>
      </c>
      <c r="Z44" s="124">
        <v>9.7644208498711969</v>
      </c>
      <c r="AA44" s="124">
        <v>9.4243499713915639</v>
      </c>
      <c r="AB44" s="386">
        <v>9.323734135398059</v>
      </c>
      <c r="AC44" s="126"/>
    </row>
    <row r="45" spans="1:29" x14ac:dyDescent="0.25">
      <c r="A45" s="660"/>
      <c r="B45" s="649"/>
      <c r="C45" s="219" t="s">
        <v>29</v>
      </c>
      <c r="D45" s="589"/>
      <c r="E45" s="114">
        <v>9.7200000000000009E-2</v>
      </c>
      <c r="F45" s="115">
        <v>9.3960000000000002E-2</v>
      </c>
      <c r="G45" s="115">
        <v>9.1799999999999993E-2</v>
      </c>
      <c r="H45" s="115">
        <v>9.1799999999999993E-2</v>
      </c>
      <c r="I45" s="115">
        <v>9.1799999999999993E-2</v>
      </c>
      <c r="J45" s="115">
        <v>9.4320000000000001E-2</v>
      </c>
      <c r="K45" s="115">
        <v>0.10764</v>
      </c>
      <c r="L45" s="115">
        <v>0.14112</v>
      </c>
      <c r="M45" s="115">
        <v>0.21708000000000002</v>
      </c>
      <c r="N45" s="115">
        <v>0.23760000000000001</v>
      </c>
      <c r="O45" s="115">
        <v>0.24659999999999999</v>
      </c>
      <c r="P45" s="115">
        <v>0.28764000000000001</v>
      </c>
      <c r="Q45" s="115">
        <v>0.25812000000000002</v>
      </c>
      <c r="R45" s="115">
        <v>0.25919999999999999</v>
      </c>
      <c r="S45" s="115">
        <v>0.26100000000000001</v>
      </c>
      <c r="T45" s="115">
        <v>0.22356000000000001</v>
      </c>
      <c r="U45" s="115">
        <v>0.18972</v>
      </c>
      <c r="V45" s="115">
        <v>0.16416</v>
      </c>
      <c r="W45" s="115">
        <v>0.1278</v>
      </c>
      <c r="X45" s="115">
        <v>0.12132000000000001</v>
      </c>
      <c r="Y45" s="115">
        <v>0.11376</v>
      </c>
      <c r="Z45" s="115">
        <v>0.10548</v>
      </c>
      <c r="AA45" s="115">
        <v>0.10116</v>
      </c>
      <c r="AB45" s="385">
        <v>0.10008</v>
      </c>
      <c r="AC45" s="126"/>
    </row>
    <row r="46" spans="1:29" s="127" customFormat="1" ht="15.75" thickBot="1" x14ac:dyDescent="0.3">
      <c r="A46" s="660"/>
      <c r="B46" s="649"/>
      <c r="C46" s="222" t="s">
        <v>30</v>
      </c>
      <c r="D46" s="590"/>
      <c r="E46" s="391">
        <v>0</v>
      </c>
      <c r="F46" s="392">
        <v>3.5999999999999997E-4</v>
      </c>
      <c r="G46" s="392">
        <v>0</v>
      </c>
      <c r="H46" s="392">
        <v>0</v>
      </c>
      <c r="I46" s="392">
        <v>0</v>
      </c>
      <c r="J46" s="392">
        <v>0</v>
      </c>
      <c r="K46" s="392">
        <v>0</v>
      </c>
      <c r="L46" s="392">
        <v>7.1999999999999994E-4</v>
      </c>
      <c r="M46" s="392">
        <v>8.6400000000000001E-3</v>
      </c>
      <c r="N46" s="392">
        <v>1.6920000000000001E-2</v>
      </c>
      <c r="O46" s="392">
        <v>2.2679999999999999E-2</v>
      </c>
      <c r="P46" s="392">
        <v>2.4840000000000001E-2</v>
      </c>
      <c r="Q46" s="392">
        <v>2.0879999999999999E-2</v>
      </c>
      <c r="R46" s="392">
        <v>2.5560000000000003E-2</v>
      </c>
      <c r="S46" s="392">
        <v>2.0879999999999999E-2</v>
      </c>
      <c r="T46" s="392">
        <v>1.7999999999999999E-2</v>
      </c>
      <c r="U46" s="392">
        <v>6.4800000000000005E-3</v>
      </c>
      <c r="V46" s="392">
        <v>7.1999999999999994E-4</v>
      </c>
      <c r="W46" s="392">
        <v>7.1999999999999994E-4</v>
      </c>
      <c r="X46" s="392">
        <v>0</v>
      </c>
      <c r="Y46" s="392">
        <v>3.5999999999999997E-4</v>
      </c>
      <c r="Z46" s="392">
        <v>0</v>
      </c>
      <c r="AA46" s="392">
        <v>0</v>
      </c>
      <c r="AB46" s="393">
        <v>0</v>
      </c>
    </row>
    <row r="47" spans="1:29" x14ac:dyDescent="0.25">
      <c r="A47" s="626"/>
      <c r="B47" s="648" t="s">
        <v>56</v>
      </c>
      <c r="C47" s="112" t="s">
        <v>37</v>
      </c>
      <c r="D47" s="588" t="s">
        <v>50</v>
      </c>
      <c r="E47" s="113">
        <v>3.5913693296456932</v>
      </c>
      <c r="F47" s="124">
        <v>3.5179878552744905</v>
      </c>
      <c r="G47" s="124">
        <v>3.5179878552744905</v>
      </c>
      <c r="H47" s="124">
        <v>3.4728854468735353</v>
      </c>
      <c r="I47" s="124">
        <v>3.4618428858341916</v>
      </c>
      <c r="J47" s="124">
        <v>3.3998094905869558</v>
      </c>
      <c r="K47" s="124">
        <v>3.3880842732506533</v>
      </c>
      <c r="L47" s="124">
        <v>3.4497912762797878</v>
      </c>
      <c r="M47" s="124">
        <v>3.5005818287314026</v>
      </c>
      <c r="N47" s="124">
        <v>3.6504209073929803</v>
      </c>
      <c r="O47" s="124">
        <v>3.5523145651165962</v>
      </c>
      <c r="P47" s="124">
        <v>3.4201317370474182</v>
      </c>
      <c r="Q47" s="124">
        <v>3.4208721855724331</v>
      </c>
      <c r="R47" s="124">
        <v>3.5808090669758199</v>
      </c>
      <c r="S47" s="124">
        <v>3.0069614600886703</v>
      </c>
      <c r="T47" s="124">
        <v>2.1437465696253919</v>
      </c>
      <c r="U47" s="124">
        <v>2.2922955191069643</v>
      </c>
      <c r="V47" s="124">
        <v>2.0393661106297203</v>
      </c>
      <c r="W47" s="124">
        <v>1.6314928885037761</v>
      </c>
      <c r="X47" s="124">
        <v>1.5710672259665994</v>
      </c>
      <c r="Y47" s="124">
        <v>1.5213499086891751</v>
      </c>
      <c r="Z47" s="124">
        <v>1.5261795909389821</v>
      </c>
      <c r="AA47" s="124">
        <v>1.5133443087186251</v>
      </c>
      <c r="AB47" s="386">
        <v>1.5359315372069628</v>
      </c>
      <c r="AC47" s="126"/>
    </row>
    <row r="48" spans="1:29" x14ac:dyDescent="0.25">
      <c r="A48" s="660"/>
      <c r="B48" s="649"/>
      <c r="C48" s="219" t="s">
        <v>29</v>
      </c>
      <c r="D48" s="589"/>
      <c r="E48" s="114">
        <v>3.8160000000000006E-2</v>
      </c>
      <c r="F48" s="115">
        <v>3.7440000000000001E-2</v>
      </c>
      <c r="G48" s="115">
        <v>3.7440000000000001E-2</v>
      </c>
      <c r="H48" s="115">
        <v>3.696E-2</v>
      </c>
      <c r="I48" s="115">
        <v>3.696E-2</v>
      </c>
      <c r="J48" s="115">
        <v>3.6240000000000001E-2</v>
      </c>
      <c r="K48" s="115">
        <v>3.5999999999999997E-2</v>
      </c>
      <c r="L48" s="115">
        <v>3.6480000000000005E-2</v>
      </c>
      <c r="M48" s="115">
        <v>3.6719999999999996E-2</v>
      </c>
      <c r="N48" s="115">
        <v>3.7920000000000002E-2</v>
      </c>
      <c r="O48" s="115">
        <v>3.6719999999999996E-2</v>
      </c>
      <c r="P48" s="115">
        <v>3.576E-2</v>
      </c>
      <c r="Q48" s="115">
        <v>3.5999999999999997E-2</v>
      </c>
      <c r="R48" s="115">
        <v>3.7440000000000001E-2</v>
      </c>
      <c r="S48" s="115">
        <v>3.1440000000000003E-2</v>
      </c>
      <c r="T48" s="115">
        <v>2.256E-2</v>
      </c>
      <c r="U48" s="115">
        <v>2.4240000000000001E-2</v>
      </c>
      <c r="V48" s="115">
        <v>2.1600000000000001E-2</v>
      </c>
      <c r="W48" s="115">
        <v>1.728E-2</v>
      </c>
      <c r="X48" s="115">
        <v>1.6800000000000002E-2</v>
      </c>
      <c r="Y48" s="115">
        <v>1.6320000000000001E-2</v>
      </c>
      <c r="Z48" s="115">
        <v>1.6320000000000001E-2</v>
      </c>
      <c r="AA48" s="115">
        <v>1.6080000000000001E-2</v>
      </c>
      <c r="AB48" s="385">
        <v>1.6320000000000001E-2</v>
      </c>
      <c r="AC48" s="126"/>
    </row>
    <row r="49" spans="1:29" s="127" customFormat="1" ht="15.75" thickBot="1" x14ac:dyDescent="0.3">
      <c r="A49" s="660"/>
      <c r="B49" s="649"/>
      <c r="C49" s="222" t="s">
        <v>30</v>
      </c>
      <c r="D49" s="590"/>
      <c r="E49" s="110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6.0000000000000001E-3</v>
      </c>
      <c r="O49" s="111">
        <v>1.4399999999999999E-3</v>
      </c>
      <c r="P49" s="111">
        <v>1.4399999999999999E-3</v>
      </c>
      <c r="Q49" s="111">
        <v>0</v>
      </c>
      <c r="R49" s="111">
        <v>1.6799999999999999E-3</v>
      </c>
      <c r="S49" s="111">
        <v>9.5999999999999992E-4</v>
      </c>
      <c r="T49" s="111">
        <v>7.1999999999999994E-4</v>
      </c>
      <c r="U49" s="111">
        <v>2.64E-3</v>
      </c>
      <c r="V49" s="111">
        <v>0</v>
      </c>
      <c r="W49" s="111">
        <v>0</v>
      </c>
      <c r="X49" s="111">
        <v>0</v>
      </c>
      <c r="Y49" s="111">
        <v>0</v>
      </c>
      <c r="Z49" s="111">
        <v>0</v>
      </c>
      <c r="AA49" s="111">
        <v>0</v>
      </c>
      <c r="AB49" s="390">
        <v>0</v>
      </c>
    </row>
    <row r="50" spans="1:29" x14ac:dyDescent="0.25">
      <c r="A50" s="626"/>
      <c r="B50" s="648" t="s">
        <v>57</v>
      </c>
      <c r="C50" s="112" t="s">
        <v>37</v>
      </c>
      <c r="D50" s="588" t="s">
        <v>58</v>
      </c>
      <c r="E50" s="113">
        <v>14.840835809041877</v>
      </c>
      <c r="F50" s="124">
        <v>14.465572439869934</v>
      </c>
      <c r="G50" s="124">
        <v>19.08651919149505</v>
      </c>
      <c r="H50" s="124">
        <v>16.524907405268081</v>
      </c>
      <c r="I50" s="124">
        <v>19.376306565547157</v>
      </c>
      <c r="J50" s="124">
        <v>19.407160556893565</v>
      </c>
      <c r="K50" s="124">
        <v>16.299765430947691</v>
      </c>
      <c r="L50" s="124">
        <v>16.176054788297566</v>
      </c>
      <c r="M50" s="124">
        <v>20.281742966108087</v>
      </c>
      <c r="N50" s="124">
        <v>24.90603631752932</v>
      </c>
      <c r="O50" s="124">
        <v>21.098595598874329</v>
      </c>
      <c r="P50" s="124">
        <v>23.875190524361216</v>
      </c>
      <c r="Q50" s="124">
        <v>19.860754607085536</v>
      </c>
      <c r="R50" s="124">
        <v>20.807714225728084</v>
      </c>
      <c r="S50" s="124">
        <v>20.654340410796426</v>
      </c>
      <c r="T50" s="124">
        <v>22.502082585521457</v>
      </c>
      <c r="U50" s="124">
        <v>21.989324477842008</v>
      </c>
      <c r="V50" s="124">
        <v>21.802677691823192</v>
      </c>
      <c r="W50" s="124">
        <v>17.967021431224666</v>
      </c>
      <c r="X50" s="124">
        <v>13.946792237785312</v>
      </c>
      <c r="Y50" s="124">
        <v>16.095190511245704</v>
      </c>
      <c r="Z50" s="124">
        <v>15.996320846205371</v>
      </c>
      <c r="AA50" s="124">
        <v>18.312082150817769</v>
      </c>
      <c r="AB50" s="386">
        <v>18.563621740801537</v>
      </c>
      <c r="AC50" s="126"/>
    </row>
    <row r="51" spans="1:29" s="127" customFormat="1" x14ac:dyDescent="0.25">
      <c r="A51" s="660"/>
      <c r="B51" s="649"/>
      <c r="C51" s="222" t="s">
        <v>29</v>
      </c>
      <c r="D51" s="589"/>
      <c r="E51" s="114">
        <v>0.1416</v>
      </c>
      <c r="F51" s="115">
        <v>0.13824</v>
      </c>
      <c r="G51" s="115">
        <v>0.18240000000000001</v>
      </c>
      <c r="H51" s="115">
        <v>0.15792</v>
      </c>
      <c r="I51" s="115">
        <v>0.18575999999999998</v>
      </c>
      <c r="J51" s="115">
        <v>0.18575999999999998</v>
      </c>
      <c r="K51" s="115">
        <v>0.15552000000000002</v>
      </c>
      <c r="L51" s="115">
        <v>0.15359999999999999</v>
      </c>
      <c r="M51" s="115">
        <v>0.19103999999999999</v>
      </c>
      <c r="N51" s="115">
        <v>0.23232</v>
      </c>
      <c r="O51" s="115">
        <v>0.19584000000000001</v>
      </c>
      <c r="P51" s="115">
        <v>0.22416</v>
      </c>
      <c r="Q51" s="115">
        <v>0.18768000000000001</v>
      </c>
      <c r="R51" s="115">
        <v>0.19536000000000001</v>
      </c>
      <c r="S51" s="115">
        <v>0.19392000000000001</v>
      </c>
      <c r="T51" s="115">
        <v>0.21264000000000002</v>
      </c>
      <c r="U51" s="115">
        <v>0.20880000000000001</v>
      </c>
      <c r="V51" s="115">
        <v>0.20736000000000002</v>
      </c>
      <c r="W51" s="115">
        <v>0.17088</v>
      </c>
      <c r="X51" s="115">
        <v>0.13392000000000001</v>
      </c>
      <c r="Y51" s="115">
        <v>0.15503999999999998</v>
      </c>
      <c r="Z51" s="115">
        <v>0.15359999999999999</v>
      </c>
      <c r="AA51" s="115">
        <v>0.17471999999999999</v>
      </c>
      <c r="AB51" s="385">
        <v>0.17712</v>
      </c>
    </row>
    <row r="52" spans="1:29" s="127" customFormat="1" ht="15.75" thickBot="1" x14ac:dyDescent="0.3">
      <c r="A52" s="660"/>
      <c r="B52" s="649"/>
      <c r="C52" s="222" t="s">
        <v>30</v>
      </c>
      <c r="D52" s="590"/>
      <c r="E52" s="394">
        <v>6.4320000000000002E-2</v>
      </c>
      <c r="F52" s="395">
        <v>6.6239999999999993E-2</v>
      </c>
      <c r="G52" s="395">
        <v>8.4000000000000005E-2</v>
      </c>
      <c r="H52" s="395">
        <v>8.3519999999999997E-2</v>
      </c>
      <c r="I52" s="395">
        <v>8.5440000000000002E-2</v>
      </c>
      <c r="J52" s="395">
        <v>9.0240000000000001E-2</v>
      </c>
      <c r="K52" s="395">
        <v>6.9120000000000001E-2</v>
      </c>
      <c r="L52" s="395">
        <v>5.2319999999999998E-2</v>
      </c>
      <c r="M52" s="395">
        <v>8.3519999999999997E-2</v>
      </c>
      <c r="N52" s="395">
        <v>8.8800000000000004E-2</v>
      </c>
      <c r="O52" s="395">
        <v>8.3519999999999997E-2</v>
      </c>
      <c r="P52" s="395">
        <v>8.5440000000000002E-2</v>
      </c>
      <c r="Q52" s="395">
        <v>7.9680000000000001E-2</v>
      </c>
      <c r="R52" s="395">
        <v>7.823999999999999E-2</v>
      </c>
      <c r="S52" s="395">
        <v>7.8719999999999998E-2</v>
      </c>
      <c r="T52" s="395">
        <v>8.448E-2</v>
      </c>
      <c r="U52" s="395">
        <v>9.0240000000000001E-2</v>
      </c>
      <c r="V52" s="395">
        <v>9.1680000000000011E-2</v>
      </c>
      <c r="W52" s="395">
        <v>8.4960000000000008E-2</v>
      </c>
      <c r="X52" s="395">
        <v>5.5200000000000006E-2</v>
      </c>
      <c r="Y52" s="395">
        <v>6.4320000000000002E-2</v>
      </c>
      <c r="Z52" s="395">
        <v>7.0080000000000003E-2</v>
      </c>
      <c r="AA52" s="395">
        <v>7.776000000000001E-2</v>
      </c>
      <c r="AB52" s="396">
        <v>7.8719999999999998E-2</v>
      </c>
    </row>
    <row r="53" spans="1:29" s="128" customFormat="1" ht="15.75" x14ac:dyDescent="0.25">
      <c r="A53" s="626"/>
      <c r="B53" s="648" t="s">
        <v>59</v>
      </c>
      <c r="C53" s="116" t="s">
        <v>37</v>
      </c>
      <c r="D53" s="588" t="s">
        <v>50</v>
      </c>
      <c r="E53" s="177">
        <v>149.06795079304283</v>
      </c>
      <c r="F53" s="141">
        <v>135.32453723841286</v>
      </c>
      <c r="G53" s="141">
        <v>127.42204859070613</v>
      </c>
      <c r="H53" s="141">
        <v>125.43526472164993</v>
      </c>
      <c r="I53" s="141">
        <v>124.48011361202502</v>
      </c>
      <c r="J53" s="141">
        <v>131.74358432592351</v>
      </c>
      <c r="K53" s="141">
        <v>154.63536038468342</v>
      </c>
      <c r="L53" s="141">
        <v>161.8054813684987</v>
      </c>
      <c r="M53" s="141">
        <v>167.75753227243175</v>
      </c>
      <c r="N53" s="141">
        <v>178.45895444047869</v>
      </c>
      <c r="O53" s="141">
        <v>187.31323979392789</v>
      </c>
      <c r="P53" s="141">
        <v>186.54800305020754</v>
      </c>
      <c r="Q53" s="141">
        <v>186.45066473420789</v>
      </c>
      <c r="R53" s="141">
        <v>191.20602261479857</v>
      </c>
      <c r="S53" s="141">
        <v>190.47891712178924</v>
      </c>
      <c r="T53" s="141">
        <v>196.9030993839159</v>
      </c>
      <c r="U53" s="141">
        <v>202.22315159648116</v>
      </c>
      <c r="V53" s="141">
        <v>214.14625918090121</v>
      </c>
      <c r="W53" s="141">
        <v>125.70185780347443</v>
      </c>
      <c r="X53" s="141">
        <v>0</v>
      </c>
      <c r="Y53" s="141">
        <v>36.165732514433067</v>
      </c>
      <c r="Z53" s="141">
        <v>159.65216889004421</v>
      </c>
      <c r="AA53" s="141">
        <v>144.1265952920285</v>
      </c>
      <c r="AB53" s="397">
        <v>123.33265585337097</v>
      </c>
    </row>
    <row r="54" spans="1:29" ht="15.75" x14ac:dyDescent="0.25">
      <c r="A54" s="660"/>
      <c r="B54" s="649"/>
      <c r="C54" s="219" t="s">
        <v>29</v>
      </c>
      <c r="D54" s="589"/>
      <c r="E54" s="180">
        <v>1.6000799999999999</v>
      </c>
      <c r="F54" s="181">
        <v>1.4548800000000002</v>
      </c>
      <c r="G54" s="181">
        <v>1.36992</v>
      </c>
      <c r="H54" s="181">
        <v>1.34856</v>
      </c>
      <c r="I54" s="181">
        <v>1.34256</v>
      </c>
      <c r="J54" s="181">
        <v>1.4186400000000001</v>
      </c>
      <c r="K54" s="181">
        <v>1.6598400000000002</v>
      </c>
      <c r="L54" s="181">
        <v>1.72848</v>
      </c>
      <c r="M54" s="181">
        <v>1.7776800000000001</v>
      </c>
      <c r="N54" s="181">
        <v>1.8727199999999999</v>
      </c>
      <c r="O54" s="181">
        <v>1.956</v>
      </c>
      <c r="P54" s="181">
        <v>1.9704000000000002</v>
      </c>
      <c r="Q54" s="181">
        <v>1.9821600000000001</v>
      </c>
      <c r="R54" s="181">
        <v>2.0196000000000001</v>
      </c>
      <c r="S54" s="181">
        <v>2.0119199999999999</v>
      </c>
      <c r="T54" s="181">
        <v>2.09328</v>
      </c>
      <c r="U54" s="181">
        <v>2.1602400000000004</v>
      </c>
      <c r="V54" s="181">
        <v>2.29128</v>
      </c>
      <c r="W54" s="181">
        <v>1.3449599999999999</v>
      </c>
      <c r="X54" s="181">
        <v>0</v>
      </c>
      <c r="Y54" s="181">
        <v>0.39191999999999999</v>
      </c>
      <c r="Z54" s="181">
        <v>1.7246400000000002</v>
      </c>
      <c r="AA54" s="181">
        <v>1.54704</v>
      </c>
      <c r="AB54" s="398">
        <v>1.3238399999999999</v>
      </c>
      <c r="AC54" s="126"/>
    </row>
    <row r="55" spans="1:29" s="127" customFormat="1" ht="15.75" thickBot="1" x14ac:dyDescent="0.3">
      <c r="A55" s="660"/>
      <c r="B55" s="649"/>
      <c r="C55" s="222" t="s">
        <v>30</v>
      </c>
      <c r="D55" s="590"/>
      <c r="E55" s="106">
        <v>4.7999999999999996E-4</v>
      </c>
      <c r="F55" s="109">
        <v>7.1999999999999994E-4</v>
      </c>
      <c r="G55" s="109">
        <v>0</v>
      </c>
      <c r="H55" s="109">
        <v>4.7999999999999996E-4</v>
      </c>
      <c r="I55" s="109">
        <v>0</v>
      </c>
      <c r="J55" s="109">
        <v>7.1999999999999994E-4</v>
      </c>
      <c r="K55" s="109">
        <v>1.6799999999999999E-3</v>
      </c>
      <c r="L55" s="109">
        <v>1.1999999999999999E-3</v>
      </c>
      <c r="M55" s="109">
        <v>6.9120000000000001E-2</v>
      </c>
      <c r="N55" s="109">
        <v>8.5440000000000002E-2</v>
      </c>
      <c r="O55" s="109">
        <v>0.10176</v>
      </c>
      <c r="P55" s="109">
        <v>7.2239999999999999E-2</v>
      </c>
      <c r="Q55" s="109">
        <v>4.5600000000000007E-3</v>
      </c>
      <c r="R55" s="109">
        <v>8.3280000000000007E-2</v>
      </c>
      <c r="S55" s="109">
        <v>9.5280000000000004E-2</v>
      </c>
      <c r="T55" s="109">
        <v>8.9520000000000002E-2</v>
      </c>
      <c r="U55" s="109">
        <v>4.2959999999999998E-2</v>
      </c>
      <c r="V55" s="109">
        <v>9.5999999999999992E-4</v>
      </c>
      <c r="W55" s="109">
        <v>3.3599999999999997E-3</v>
      </c>
      <c r="X55" s="109">
        <v>0</v>
      </c>
      <c r="Y55" s="109">
        <v>4.7999999999999996E-4</v>
      </c>
      <c r="Z55" s="109">
        <v>4.5600000000000007E-3</v>
      </c>
      <c r="AA55" s="109">
        <v>1.1999999999999999E-3</v>
      </c>
      <c r="AB55" s="373">
        <v>0</v>
      </c>
    </row>
    <row r="56" spans="1:29" x14ac:dyDescent="0.25">
      <c r="A56" s="626"/>
      <c r="B56" s="648" t="s">
        <v>60</v>
      </c>
      <c r="C56" s="112" t="s">
        <v>37</v>
      </c>
      <c r="D56" s="588" t="s">
        <v>61</v>
      </c>
      <c r="E56" s="107">
        <v>5.8400000125591411</v>
      </c>
      <c r="F56" s="108">
        <v>5.736642498317214</v>
      </c>
      <c r="G56" s="108">
        <v>5.5955775188503969</v>
      </c>
      <c r="H56" s="108">
        <v>5.6425991786726684</v>
      </c>
      <c r="I56" s="108">
        <v>5.7184019816293992</v>
      </c>
      <c r="J56" s="108">
        <v>5.8214012864044937</v>
      </c>
      <c r="K56" s="108">
        <v>6.452258078391953</v>
      </c>
      <c r="L56" s="108">
        <v>7.5244467618969288</v>
      </c>
      <c r="M56" s="108">
        <v>8.9211045186109992</v>
      </c>
      <c r="N56" s="108">
        <v>12.043537871145707</v>
      </c>
      <c r="O56" s="108">
        <v>14.959141935872724</v>
      </c>
      <c r="P56" s="108">
        <v>15.794239665302516</v>
      </c>
      <c r="Q56" s="108">
        <v>15.311920948641662</v>
      </c>
      <c r="R56" s="108">
        <v>15.698517000664317</v>
      </c>
      <c r="S56" s="108">
        <v>15.794239665302516</v>
      </c>
      <c r="T56" s="108">
        <v>15.549683696291382</v>
      </c>
      <c r="U56" s="108">
        <v>14.007775103908747</v>
      </c>
      <c r="V56" s="108">
        <v>12.520647256041096</v>
      </c>
      <c r="W56" s="108">
        <v>10.6779859617558</v>
      </c>
      <c r="X56" s="108">
        <v>8.7511787182565044</v>
      </c>
      <c r="Y56" s="108">
        <v>8.1170396254592649</v>
      </c>
      <c r="Z56" s="108">
        <v>8.0024147637532739</v>
      </c>
      <c r="AA56" s="108">
        <v>7.5354838871730827</v>
      </c>
      <c r="AB56" s="383">
        <v>7.3941935642885888</v>
      </c>
      <c r="AC56" s="126"/>
    </row>
    <row r="57" spans="1:29" x14ac:dyDescent="0.25">
      <c r="A57" s="660"/>
      <c r="B57" s="649"/>
      <c r="C57" s="219" t="s">
        <v>29</v>
      </c>
      <c r="D57" s="589"/>
      <c r="E57" s="114">
        <v>5.9520000000000003E-2</v>
      </c>
      <c r="F57" s="115">
        <v>5.8560000000000001E-2</v>
      </c>
      <c r="G57" s="115">
        <v>5.7120000000000004E-2</v>
      </c>
      <c r="H57" s="115">
        <v>5.7599999999999998E-2</v>
      </c>
      <c r="I57" s="115">
        <v>5.8560000000000001E-2</v>
      </c>
      <c r="J57" s="115">
        <v>5.9520000000000003E-2</v>
      </c>
      <c r="K57" s="115">
        <v>6.5759999999999999E-2</v>
      </c>
      <c r="L57" s="115">
        <v>7.6320000000000013E-2</v>
      </c>
      <c r="M57" s="115">
        <v>8.9760000000000006E-2</v>
      </c>
      <c r="N57" s="115">
        <v>0.12</v>
      </c>
      <c r="O57" s="115">
        <v>0.14831999999999998</v>
      </c>
      <c r="P57" s="115">
        <v>0.15840000000000001</v>
      </c>
      <c r="Q57" s="115">
        <v>0.15456</v>
      </c>
      <c r="R57" s="115">
        <v>0.15744</v>
      </c>
      <c r="S57" s="115">
        <v>0.15840000000000001</v>
      </c>
      <c r="T57" s="115">
        <v>0.15696000000000002</v>
      </c>
      <c r="U57" s="115">
        <v>0.14208000000000001</v>
      </c>
      <c r="V57" s="115">
        <v>0.12720000000000001</v>
      </c>
      <c r="W57" s="115">
        <v>0.10848000000000001</v>
      </c>
      <c r="X57" s="115">
        <v>8.9760000000000006E-2</v>
      </c>
      <c r="Y57" s="115">
        <v>8.3519999999999997E-2</v>
      </c>
      <c r="Z57" s="115">
        <v>8.208E-2</v>
      </c>
      <c r="AA57" s="115">
        <v>7.6799999999999993E-2</v>
      </c>
      <c r="AB57" s="385">
        <v>7.5359999999999996E-2</v>
      </c>
      <c r="AC57" s="126"/>
    </row>
    <row r="58" spans="1:29" ht="15.75" thickBot="1" x14ac:dyDescent="0.3">
      <c r="A58" s="660"/>
      <c r="B58" s="649"/>
      <c r="C58" s="219" t="s">
        <v>30</v>
      </c>
      <c r="D58" s="590"/>
      <c r="E58" s="114">
        <v>1.4399999999999999E-3</v>
      </c>
      <c r="F58" s="115">
        <v>1.9199999999999998E-3</v>
      </c>
      <c r="G58" s="115">
        <v>1.4399999999999999E-3</v>
      </c>
      <c r="H58" s="115">
        <v>1.9199999999999998E-3</v>
      </c>
      <c r="I58" s="115">
        <v>1.9199999999999998E-3</v>
      </c>
      <c r="J58" s="115">
        <v>4.7999999999999996E-3</v>
      </c>
      <c r="K58" s="115">
        <v>3.8399999999999997E-3</v>
      </c>
      <c r="L58" s="115">
        <v>4.3200000000000001E-3</v>
      </c>
      <c r="M58" s="115">
        <v>5.28E-3</v>
      </c>
      <c r="N58" s="115">
        <v>1.056E-2</v>
      </c>
      <c r="O58" s="115">
        <v>1.9199999999999998E-2</v>
      </c>
      <c r="P58" s="115">
        <v>3.3600000000000005E-2</v>
      </c>
      <c r="Q58" s="115">
        <v>2.4E-2</v>
      </c>
      <c r="R58" s="115">
        <v>2.5920000000000002E-2</v>
      </c>
      <c r="S58" s="115">
        <v>2.8320000000000001E-2</v>
      </c>
      <c r="T58" s="115">
        <v>2.9760000000000002E-2</v>
      </c>
      <c r="U58" s="115">
        <v>2.3039999999999998E-2</v>
      </c>
      <c r="V58" s="115">
        <v>2.0160000000000001E-2</v>
      </c>
      <c r="W58" s="115">
        <v>1.3439999999999999E-2</v>
      </c>
      <c r="X58" s="115">
        <v>5.28E-3</v>
      </c>
      <c r="Y58" s="115">
        <v>3.8399999999999997E-3</v>
      </c>
      <c r="Z58" s="115">
        <v>4.3200000000000001E-3</v>
      </c>
      <c r="AA58" s="115">
        <v>3.8399999999999997E-3</v>
      </c>
      <c r="AB58" s="385">
        <v>3.8399999999999997E-3</v>
      </c>
      <c r="AC58" s="126"/>
    </row>
    <row r="59" spans="1:29" x14ac:dyDescent="0.25">
      <c r="A59" s="626"/>
      <c r="B59" s="648" t="s">
        <v>62</v>
      </c>
      <c r="C59" s="112" t="s">
        <v>37</v>
      </c>
      <c r="D59" s="588" t="s">
        <v>63</v>
      </c>
      <c r="E59" s="113">
        <v>129.11604949615912</v>
      </c>
      <c r="F59" s="124">
        <v>125.49256915619122</v>
      </c>
      <c r="G59" s="124">
        <v>115.71836578509352</v>
      </c>
      <c r="H59" s="124">
        <v>104.5771409634927</v>
      </c>
      <c r="I59" s="124">
        <v>86.734251046865452</v>
      </c>
      <c r="J59" s="124">
        <v>73.292158497287829</v>
      </c>
      <c r="K59" s="124">
        <v>70.10330577097929</v>
      </c>
      <c r="L59" s="124">
        <v>71.266360966793457</v>
      </c>
      <c r="M59" s="124">
        <v>76.974588908308462</v>
      </c>
      <c r="N59" s="124">
        <v>87.743008919955685</v>
      </c>
      <c r="O59" s="124">
        <v>88.667839599878178</v>
      </c>
      <c r="P59" s="124">
        <v>78.128937560855874</v>
      </c>
      <c r="Q59" s="124">
        <v>81.91049214650036</v>
      </c>
      <c r="R59" s="124">
        <v>92.182406293975063</v>
      </c>
      <c r="S59" s="124">
        <v>74.302498054313503</v>
      </c>
      <c r="T59" s="124">
        <v>61.588395360786336</v>
      </c>
      <c r="U59" s="124">
        <v>70.784831500801616</v>
      </c>
      <c r="V59" s="124">
        <v>74.517456544074946</v>
      </c>
      <c r="W59" s="124">
        <v>84.819409061689015</v>
      </c>
      <c r="X59" s="124">
        <v>96.324237178026365</v>
      </c>
      <c r="Y59" s="124">
        <v>107.14030618318614</v>
      </c>
      <c r="Z59" s="124">
        <v>136.25525922852179</v>
      </c>
      <c r="AA59" s="124">
        <v>141.78119751142398</v>
      </c>
      <c r="AB59" s="386">
        <v>146.43649516027801</v>
      </c>
      <c r="AC59" s="126"/>
    </row>
    <row r="60" spans="1:29" x14ac:dyDescent="0.25">
      <c r="A60" s="660"/>
      <c r="B60" s="649"/>
      <c r="C60" s="219" t="s">
        <v>29</v>
      </c>
      <c r="D60" s="589"/>
      <c r="E60" s="114">
        <v>1.35792</v>
      </c>
      <c r="F60" s="115">
        <v>1.32192</v>
      </c>
      <c r="G60" s="115">
        <v>1.21896</v>
      </c>
      <c r="H60" s="115">
        <v>1.1016000000000001</v>
      </c>
      <c r="I60" s="115">
        <v>0.91656000000000004</v>
      </c>
      <c r="J60" s="115">
        <v>0.77327999999999997</v>
      </c>
      <c r="K60" s="115">
        <v>0.73727999999999994</v>
      </c>
      <c r="L60" s="115">
        <v>0.74591999999999992</v>
      </c>
      <c r="M60" s="115">
        <v>0.79920000000000002</v>
      </c>
      <c r="N60" s="115">
        <v>0.90215999999999996</v>
      </c>
      <c r="O60" s="115">
        <v>0.90720000000000001</v>
      </c>
      <c r="P60" s="115">
        <v>0.80856000000000006</v>
      </c>
      <c r="Q60" s="115">
        <v>0.85320000000000007</v>
      </c>
      <c r="R60" s="115">
        <v>0.95399999999999996</v>
      </c>
      <c r="S60" s="115">
        <v>0.76896000000000009</v>
      </c>
      <c r="T60" s="115">
        <v>0.64151999999999998</v>
      </c>
      <c r="U60" s="115">
        <v>0.74087999999999998</v>
      </c>
      <c r="V60" s="115">
        <v>0.78120000000000001</v>
      </c>
      <c r="W60" s="115">
        <v>0.88919999999999999</v>
      </c>
      <c r="X60" s="115">
        <v>1.01952</v>
      </c>
      <c r="Y60" s="115">
        <v>1.1376000000000002</v>
      </c>
      <c r="Z60" s="115">
        <v>1.4421600000000001</v>
      </c>
      <c r="AA60" s="115">
        <v>1.4911200000000002</v>
      </c>
      <c r="AB60" s="385">
        <v>1.5400799999999999</v>
      </c>
      <c r="AC60" s="126"/>
    </row>
    <row r="61" spans="1:29" ht="15.75" thickBot="1" x14ac:dyDescent="0.3">
      <c r="A61" s="660"/>
      <c r="B61" s="649"/>
      <c r="C61" s="219" t="s">
        <v>30</v>
      </c>
      <c r="D61" s="590"/>
      <c r="E61" s="114">
        <v>0.32904</v>
      </c>
      <c r="F61" s="115">
        <v>0.32616000000000001</v>
      </c>
      <c r="G61" s="115">
        <v>0.31104000000000004</v>
      </c>
      <c r="H61" s="115">
        <v>0.29736000000000001</v>
      </c>
      <c r="I61" s="115">
        <v>0.24192000000000002</v>
      </c>
      <c r="J61" s="115">
        <v>0.17856</v>
      </c>
      <c r="K61" s="115">
        <v>0.18647999999999998</v>
      </c>
      <c r="L61" s="115">
        <v>0.23616000000000001</v>
      </c>
      <c r="M61" s="115">
        <v>0.40608</v>
      </c>
      <c r="N61" s="115">
        <v>0.48528000000000004</v>
      </c>
      <c r="O61" s="115">
        <v>0.49896000000000001</v>
      </c>
      <c r="P61" s="115">
        <v>0.57096000000000002</v>
      </c>
      <c r="Q61" s="115">
        <v>0.52632000000000001</v>
      </c>
      <c r="R61" s="115">
        <v>0.74160000000000004</v>
      </c>
      <c r="S61" s="115">
        <v>0.63936000000000004</v>
      </c>
      <c r="T61" s="115">
        <v>0.37224000000000002</v>
      </c>
      <c r="U61" s="115">
        <v>0.29880000000000001</v>
      </c>
      <c r="V61" s="115">
        <v>0.25056</v>
      </c>
      <c r="W61" s="115">
        <v>0.25704000000000005</v>
      </c>
      <c r="X61" s="115">
        <v>0.24768000000000001</v>
      </c>
      <c r="Y61" s="115">
        <v>0.27864</v>
      </c>
      <c r="Z61" s="115">
        <v>0.39096000000000003</v>
      </c>
      <c r="AA61" s="115">
        <v>0.33840000000000003</v>
      </c>
      <c r="AB61" s="385">
        <v>0.3276</v>
      </c>
      <c r="AC61" s="126"/>
    </row>
    <row r="62" spans="1:29" x14ac:dyDescent="0.25">
      <c r="A62" s="626"/>
      <c r="B62" s="648" t="s">
        <v>64</v>
      </c>
      <c r="C62" s="112" t="s">
        <v>37</v>
      </c>
      <c r="D62" s="588" t="s">
        <v>65</v>
      </c>
      <c r="E62" s="113">
        <v>6.3131303624903836</v>
      </c>
      <c r="F62" s="124">
        <v>5.4799426207160318</v>
      </c>
      <c r="G62" s="124">
        <v>4.9725405262052895</v>
      </c>
      <c r="H62" s="124">
        <v>4.8597845052029012</v>
      </c>
      <c r="I62" s="124">
        <v>4.8218525909833385</v>
      </c>
      <c r="J62" s="124">
        <v>5.5725354233130568</v>
      </c>
      <c r="K62" s="124">
        <v>7.2392067305122296</v>
      </c>
      <c r="L62" s="124">
        <v>7.0357585239916727</v>
      </c>
      <c r="M62" s="124">
        <v>7.6417930117404484</v>
      </c>
      <c r="N62" s="124">
        <v>8.6524217077131098</v>
      </c>
      <c r="O62" s="124">
        <v>9.0897460930924669</v>
      </c>
      <c r="P62" s="124">
        <v>9.3537159922605539</v>
      </c>
      <c r="Q62" s="124">
        <v>9.122325828193155</v>
      </c>
      <c r="R62" s="124">
        <v>9.1930386623321549</v>
      </c>
      <c r="S62" s="124">
        <v>8.6765758161337168</v>
      </c>
      <c r="T62" s="124">
        <v>9.4530101394651584</v>
      </c>
      <c r="U62" s="124">
        <v>10.303981838361995</v>
      </c>
      <c r="V62" s="124">
        <v>11.601727207137962</v>
      </c>
      <c r="W62" s="124">
        <v>12.802687250064352</v>
      </c>
      <c r="X62" s="124">
        <v>12.411431085136133</v>
      </c>
      <c r="Y62" s="124">
        <v>12.472831971973754</v>
      </c>
      <c r="Z62" s="124">
        <v>11.96255473485996</v>
      </c>
      <c r="AA62" s="124">
        <v>10.378831490391168</v>
      </c>
      <c r="AB62" s="386">
        <v>7.8264746712090085</v>
      </c>
      <c r="AC62" s="126"/>
    </row>
    <row r="63" spans="1:29" x14ac:dyDescent="0.25">
      <c r="A63" s="660"/>
      <c r="B63" s="649"/>
      <c r="C63" s="219" t="s">
        <v>29</v>
      </c>
      <c r="D63" s="589"/>
      <c r="E63" s="114">
        <v>6.7080000000000001E-2</v>
      </c>
      <c r="F63" s="115">
        <v>5.8319999999999997E-2</v>
      </c>
      <c r="G63" s="115">
        <v>5.2920000000000002E-2</v>
      </c>
      <c r="H63" s="115">
        <v>5.1720000000000002E-2</v>
      </c>
      <c r="I63" s="115">
        <v>5.1480000000000005E-2</v>
      </c>
      <c r="J63" s="115">
        <v>5.9400000000000001E-2</v>
      </c>
      <c r="K63" s="115">
        <v>7.6920000000000002E-2</v>
      </c>
      <c r="L63" s="115">
        <v>7.4400000000000008E-2</v>
      </c>
      <c r="M63" s="115">
        <v>8.0159999999999995E-2</v>
      </c>
      <c r="N63" s="115">
        <v>8.9880000000000002E-2</v>
      </c>
      <c r="O63" s="115">
        <v>9.3960000000000002E-2</v>
      </c>
      <c r="P63" s="115">
        <v>9.7799999999999998E-2</v>
      </c>
      <c r="Q63" s="115">
        <v>9.6000000000000002E-2</v>
      </c>
      <c r="R63" s="115">
        <v>9.6120000000000011E-2</v>
      </c>
      <c r="S63" s="115">
        <v>9.0719999999999995E-2</v>
      </c>
      <c r="T63" s="115">
        <v>9.9479999999999999E-2</v>
      </c>
      <c r="U63" s="115">
        <v>0.10896</v>
      </c>
      <c r="V63" s="115">
        <v>0.12287999999999999</v>
      </c>
      <c r="W63" s="115">
        <v>0.1356</v>
      </c>
      <c r="X63" s="115">
        <v>0.13272</v>
      </c>
      <c r="Y63" s="115">
        <v>0.1338</v>
      </c>
      <c r="Z63" s="115">
        <v>0.12792000000000001</v>
      </c>
      <c r="AA63" s="115">
        <v>0.11028</v>
      </c>
      <c r="AB63" s="385">
        <v>8.3159999999999998E-2</v>
      </c>
      <c r="AC63" s="126"/>
    </row>
    <row r="64" spans="1:29" s="127" customFormat="1" ht="15.75" thickBot="1" x14ac:dyDescent="0.3">
      <c r="A64" s="661"/>
      <c r="B64" s="656"/>
      <c r="C64" s="224" t="s">
        <v>30</v>
      </c>
      <c r="D64" s="590"/>
      <c r="E64" s="106">
        <v>0</v>
      </c>
      <c r="F64" s="109">
        <v>0</v>
      </c>
      <c r="G64" s="109">
        <v>0</v>
      </c>
      <c r="H64" s="109">
        <v>0</v>
      </c>
      <c r="I64" s="109">
        <v>0</v>
      </c>
      <c r="J64" s="109">
        <v>0</v>
      </c>
      <c r="K64" s="109">
        <v>0</v>
      </c>
      <c r="L64" s="109">
        <v>0</v>
      </c>
      <c r="M64" s="109">
        <v>0</v>
      </c>
      <c r="N64" s="109">
        <v>0</v>
      </c>
      <c r="O64" s="109">
        <v>0</v>
      </c>
      <c r="P64" s="109">
        <v>0</v>
      </c>
      <c r="Q64" s="109">
        <v>0</v>
      </c>
      <c r="R64" s="109">
        <v>0</v>
      </c>
      <c r="S64" s="109">
        <v>0</v>
      </c>
      <c r="T64" s="109">
        <v>0</v>
      </c>
      <c r="U64" s="109">
        <v>0</v>
      </c>
      <c r="V64" s="109">
        <v>0</v>
      </c>
      <c r="W64" s="109">
        <v>3.5999999999999997E-4</v>
      </c>
      <c r="X64" s="109">
        <v>7.1999999999999994E-4</v>
      </c>
      <c r="Y64" s="109">
        <v>1.1999999999999999E-4</v>
      </c>
      <c r="Z64" s="109">
        <v>1.1999999999999999E-4</v>
      </c>
      <c r="AA64" s="109">
        <v>1.1999999999999999E-4</v>
      </c>
      <c r="AB64" s="373">
        <v>0</v>
      </c>
    </row>
    <row r="65" spans="1:31" s="228" customFormat="1" ht="22.5" customHeight="1" x14ac:dyDescent="0.25">
      <c r="A65" s="582" t="s">
        <v>66</v>
      </c>
      <c r="B65" s="675" t="s">
        <v>67</v>
      </c>
      <c r="C65" s="225" t="s">
        <v>37</v>
      </c>
      <c r="D65" s="657" t="s">
        <v>307</v>
      </c>
      <c r="E65" s="226">
        <v>854.35467952607132</v>
      </c>
      <c r="F65" s="227">
        <v>830.355641996553</v>
      </c>
      <c r="G65" s="227">
        <v>820.03611079564064</v>
      </c>
      <c r="H65" s="227">
        <v>812.39741825672229</v>
      </c>
      <c r="I65" s="227">
        <v>799.88013013417162</v>
      </c>
      <c r="J65" s="227">
        <v>819.58677594041001</v>
      </c>
      <c r="K65" s="227">
        <v>873.56113881588612</v>
      </c>
      <c r="L65" s="227">
        <v>985.21029483607128</v>
      </c>
      <c r="M65" s="227">
        <v>1101.990444636758</v>
      </c>
      <c r="N65" s="227">
        <v>1195.0230513004553</v>
      </c>
      <c r="O65" s="227">
        <v>1231.1731408572143</v>
      </c>
      <c r="P65" s="227">
        <v>1225.1727557207296</v>
      </c>
      <c r="Q65" s="227">
        <v>1222.6865240349557</v>
      </c>
      <c r="R65" s="227">
        <v>1239.5204208380535</v>
      </c>
      <c r="S65" s="227">
        <v>1232.443810650823</v>
      </c>
      <c r="T65" s="227">
        <v>1204.6261617892401</v>
      </c>
      <c r="U65" s="227">
        <v>1198.6293072078124</v>
      </c>
      <c r="V65" s="227">
        <v>1166.4732841783468</v>
      </c>
      <c r="W65" s="227">
        <v>1122.4255481942027</v>
      </c>
      <c r="X65" s="227">
        <v>1047.8610653202079</v>
      </c>
      <c r="Y65" s="227">
        <v>983.8121847359721</v>
      </c>
      <c r="Z65" s="227">
        <v>1022.4315074199602</v>
      </c>
      <c r="AA65" s="227">
        <v>960.72839955670952</v>
      </c>
      <c r="AB65" s="227">
        <v>891.02534808161306</v>
      </c>
    </row>
    <row r="66" spans="1:31" s="207" customFormat="1" ht="15.75" x14ac:dyDescent="0.25">
      <c r="A66" s="583"/>
      <c r="B66" s="649"/>
      <c r="C66" s="203" t="s">
        <v>29</v>
      </c>
      <c r="D66" s="658"/>
      <c r="E66" s="229">
        <v>9.3024000000000004</v>
      </c>
      <c r="F66" s="206">
        <v>8.8559999999999999</v>
      </c>
      <c r="G66" s="206">
        <v>8.76</v>
      </c>
      <c r="H66" s="206">
        <v>8.6783999999999999</v>
      </c>
      <c r="I66" s="206">
        <v>8.5583999999999989</v>
      </c>
      <c r="J66" s="206">
        <v>8.7552000000000003</v>
      </c>
      <c r="K66" s="206">
        <v>9.3168000000000006</v>
      </c>
      <c r="L66" s="206">
        <v>10.44</v>
      </c>
      <c r="M66" s="206">
        <v>11.620800000000001</v>
      </c>
      <c r="N66" s="206">
        <v>12.724800000000002</v>
      </c>
      <c r="O66" s="206">
        <v>13.0464</v>
      </c>
      <c r="P66" s="206">
        <v>12.940800000000001</v>
      </c>
      <c r="Q66" s="206">
        <v>12.9984</v>
      </c>
      <c r="R66" s="206">
        <v>13.1136</v>
      </c>
      <c r="S66" s="206">
        <v>13.0176</v>
      </c>
      <c r="T66" s="206">
        <v>12.8064</v>
      </c>
      <c r="U66" s="206">
        <v>12.763200000000001</v>
      </c>
      <c r="V66" s="206">
        <v>12.460800000000001</v>
      </c>
      <c r="W66" s="206">
        <v>12.048</v>
      </c>
      <c r="X66" s="206">
        <v>11.265600000000001</v>
      </c>
      <c r="Y66" s="206">
        <v>10.526399999999999</v>
      </c>
      <c r="Z66" s="206">
        <v>11.0448</v>
      </c>
      <c r="AA66" s="206">
        <v>10.411200000000001</v>
      </c>
      <c r="AB66" s="378">
        <v>9.686399999999999</v>
      </c>
    </row>
    <row r="67" spans="1:31" s="207" customFormat="1" ht="15" customHeight="1" x14ac:dyDescent="0.2">
      <c r="A67" s="583"/>
      <c r="B67" s="649"/>
      <c r="C67" s="203" t="s">
        <v>30</v>
      </c>
      <c r="D67" s="658"/>
      <c r="E67" s="230">
        <v>1.5024000000000002</v>
      </c>
      <c r="F67" s="210">
        <v>1.3440000000000001</v>
      </c>
      <c r="G67" s="210">
        <v>1.3584000000000001</v>
      </c>
      <c r="H67" s="210">
        <v>1.3680000000000001</v>
      </c>
      <c r="I67" s="210">
        <v>1.3440000000000001</v>
      </c>
      <c r="J67" s="210">
        <v>1.3344</v>
      </c>
      <c r="K67" s="210">
        <v>1.3344</v>
      </c>
      <c r="L67" s="210">
        <v>1.3776000000000002</v>
      </c>
      <c r="M67" s="210">
        <v>1.7087999999999999</v>
      </c>
      <c r="N67" s="210">
        <v>1.9152</v>
      </c>
      <c r="O67" s="210">
        <v>1.9344000000000001</v>
      </c>
      <c r="P67" s="210">
        <v>1.8431999999999999</v>
      </c>
      <c r="Q67" s="210">
        <v>1.8720000000000001</v>
      </c>
      <c r="R67" s="210">
        <v>1.9632000000000001</v>
      </c>
      <c r="S67" s="210">
        <v>2.0016000000000003</v>
      </c>
      <c r="T67" s="210">
        <v>1.9056000000000002</v>
      </c>
      <c r="U67" s="210">
        <v>1.8576000000000001</v>
      </c>
      <c r="V67" s="210">
        <v>1.7712000000000001</v>
      </c>
      <c r="W67" s="210">
        <v>1.728</v>
      </c>
      <c r="X67" s="210">
        <v>1.6512</v>
      </c>
      <c r="Y67" s="210">
        <v>1.6944000000000001</v>
      </c>
      <c r="Z67" s="210">
        <v>1.7136000000000002</v>
      </c>
      <c r="AA67" s="210">
        <v>1.728</v>
      </c>
      <c r="AB67" s="379">
        <v>1.7232000000000001</v>
      </c>
    </row>
    <row r="68" spans="1:31" s="202" customFormat="1" ht="15" customHeight="1" x14ac:dyDescent="0.2">
      <c r="A68" s="583"/>
      <c r="B68" s="618" t="s">
        <v>38</v>
      </c>
      <c r="C68" s="619"/>
      <c r="D68" s="658"/>
      <c r="E68" s="231">
        <v>5</v>
      </c>
      <c r="F68" s="213">
        <v>4</v>
      </c>
      <c r="G68" s="213">
        <v>4</v>
      </c>
      <c r="H68" s="213">
        <v>4</v>
      </c>
      <c r="I68" s="213">
        <v>4</v>
      </c>
      <c r="J68" s="213">
        <v>4</v>
      </c>
      <c r="K68" s="213">
        <v>4</v>
      </c>
      <c r="L68" s="213">
        <v>4</v>
      </c>
      <c r="M68" s="213">
        <v>4</v>
      </c>
      <c r="N68" s="213">
        <v>5</v>
      </c>
      <c r="O68" s="213">
        <v>5</v>
      </c>
      <c r="P68" s="213">
        <v>5</v>
      </c>
      <c r="Q68" s="213">
        <v>5</v>
      </c>
      <c r="R68" s="213">
        <v>5</v>
      </c>
      <c r="S68" s="213">
        <v>5</v>
      </c>
      <c r="T68" s="213">
        <v>5</v>
      </c>
      <c r="U68" s="213">
        <v>5</v>
      </c>
      <c r="V68" s="213">
        <v>5</v>
      </c>
      <c r="W68" s="213">
        <v>5</v>
      </c>
      <c r="X68" s="213">
        <v>5</v>
      </c>
      <c r="Y68" s="213">
        <v>5</v>
      </c>
      <c r="Z68" s="213">
        <v>5</v>
      </c>
      <c r="AA68" s="213">
        <v>5</v>
      </c>
      <c r="AB68" s="213">
        <v>5</v>
      </c>
    </row>
    <row r="69" spans="1:31" s="202" customFormat="1" ht="16.5" customHeight="1" thickBot="1" x14ac:dyDescent="0.25">
      <c r="A69" s="583"/>
      <c r="B69" s="620" t="s">
        <v>39</v>
      </c>
      <c r="C69" s="621"/>
      <c r="D69" s="658"/>
      <c r="E69" s="231">
        <v>36</v>
      </c>
      <c r="F69" s="213">
        <v>36</v>
      </c>
      <c r="G69" s="213">
        <v>36</v>
      </c>
      <c r="H69" s="213">
        <v>36</v>
      </c>
      <c r="I69" s="213">
        <v>36</v>
      </c>
      <c r="J69" s="213">
        <v>37</v>
      </c>
      <c r="K69" s="213">
        <v>37</v>
      </c>
      <c r="L69" s="213">
        <v>37</v>
      </c>
      <c r="M69" s="213">
        <v>37</v>
      </c>
      <c r="N69" s="213">
        <v>37</v>
      </c>
      <c r="O69" s="213">
        <v>37</v>
      </c>
      <c r="P69" s="213">
        <v>37</v>
      </c>
      <c r="Q69" s="213">
        <v>37</v>
      </c>
      <c r="R69" s="213">
        <v>37</v>
      </c>
      <c r="S69" s="213">
        <v>37</v>
      </c>
      <c r="T69" s="213">
        <v>37</v>
      </c>
      <c r="U69" s="213">
        <v>37</v>
      </c>
      <c r="V69" s="213">
        <v>36</v>
      </c>
      <c r="W69" s="213">
        <v>36</v>
      </c>
      <c r="X69" s="213">
        <v>36</v>
      </c>
      <c r="Y69" s="213">
        <v>36</v>
      </c>
      <c r="Z69" s="213">
        <v>36</v>
      </c>
      <c r="AA69" s="213">
        <v>36</v>
      </c>
      <c r="AB69" s="213">
        <v>36</v>
      </c>
    </row>
    <row r="70" spans="1:31" s="218" customFormat="1" ht="26.25" customHeight="1" thickBot="1" x14ac:dyDescent="0.3">
      <c r="A70" s="627"/>
      <c r="B70" s="381" t="s">
        <v>308</v>
      </c>
      <c r="C70" s="214" t="s">
        <v>40</v>
      </c>
      <c r="D70" s="659"/>
      <c r="E70" s="399">
        <v>6.35</v>
      </c>
      <c r="F70" s="400">
        <v>6.22</v>
      </c>
      <c r="G70" s="400">
        <v>6.23</v>
      </c>
      <c r="H70" s="400">
        <v>6.23</v>
      </c>
      <c r="I70" s="400">
        <v>6.24</v>
      </c>
      <c r="J70" s="400">
        <v>6.23</v>
      </c>
      <c r="K70" s="400">
        <v>6.22</v>
      </c>
      <c r="L70" s="400">
        <v>6.18</v>
      </c>
      <c r="M70" s="400">
        <v>6.15</v>
      </c>
      <c r="N70" s="400">
        <v>6.21</v>
      </c>
      <c r="O70" s="400">
        <v>6.18</v>
      </c>
      <c r="P70" s="400">
        <v>6.16</v>
      </c>
      <c r="Q70" s="400">
        <v>6.2</v>
      </c>
      <c r="R70" s="400">
        <v>6.17</v>
      </c>
      <c r="S70" s="400">
        <v>6.16</v>
      </c>
      <c r="T70" s="400">
        <v>6.2</v>
      </c>
      <c r="U70" s="400">
        <v>6.21</v>
      </c>
      <c r="V70" s="400">
        <v>6.23</v>
      </c>
      <c r="W70" s="400">
        <v>6.26</v>
      </c>
      <c r="X70" s="400">
        <v>6.27</v>
      </c>
      <c r="Y70" s="400">
        <v>6.24</v>
      </c>
      <c r="Z70" s="400">
        <v>6.3</v>
      </c>
      <c r="AA70" s="400">
        <v>6.32</v>
      </c>
      <c r="AB70" s="401">
        <v>6.34</v>
      </c>
    </row>
    <row r="71" spans="1:31" s="127" customFormat="1" ht="15" customHeight="1" x14ac:dyDescent="0.25">
      <c r="A71" s="583" t="s">
        <v>68</v>
      </c>
      <c r="B71" s="652" t="s">
        <v>69</v>
      </c>
      <c r="C71" s="122" t="s">
        <v>37</v>
      </c>
      <c r="D71" s="655" t="s">
        <v>50</v>
      </c>
      <c r="E71" s="113">
        <v>13.700461200117656</v>
      </c>
      <c r="F71" s="124">
        <v>12.700662233505238</v>
      </c>
      <c r="G71" s="124">
        <v>12.267536395506598</v>
      </c>
      <c r="H71" s="124">
        <v>12.061166624367237</v>
      </c>
      <c r="I71" s="124">
        <v>11.996051376066138</v>
      </c>
      <c r="J71" s="124">
        <v>12.244606420935554</v>
      </c>
      <c r="K71" s="124">
        <v>14.400208355167781</v>
      </c>
      <c r="L71" s="124">
        <v>15.418033273826353</v>
      </c>
      <c r="M71" s="124">
        <v>15.562927944224324</v>
      </c>
      <c r="N71" s="124">
        <v>14.722446797045434</v>
      </c>
      <c r="O71" s="124">
        <v>15.51049524248498</v>
      </c>
      <c r="P71" s="124">
        <v>16.140617554869596</v>
      </c>
      <c r="Q71" s="124">
        <v>15.506543238985861</v>
      </c>
      <c r="R71" s="124">
        <v>15.97553998193375</v>
      </c>
      <c r="S71" s="124">
        <v>15.978283757622345</v>
      </c>
      <c r="T71" s="124">
        <v>16.266893798995572</v>
      </c>
      <c r="U71" s="124">
        <v>17.965985857019508</v>
      </c>
      <c r="V71" s="124">
        <v>20.063727749660323</v>
      </c>
      <c r="W71" s="124">
        <v>20.720638554703516</v>
      </c>
      <c r="X71" s="124">
        <v>21.462236772899804</v>
      </c>
      <c r="Y71" s="124">
        <v>22.252217438046351</v>
      </c>
      <c r="Z71" s="124">
        <v>20.044874215013024</v>
      </c>
      <c r="AA71" s="124">
        <v>17.246424813875741</v>
      </c>
      <c r="AB71" s="386">
        <v>14.600824060295396</v>
      </c>
    </row>
    <row r="72" spans="1:31" s="236" customFormat="1" ht="15.75" x14ac:dyDescent="0.25">
      <c r="A72" s="653"/>
      <c r="B72" s="649"/>
      <c r="C72" s="233" t="s">
        <v>29</v>
      </c>
      <c r="D72" s="589"/>
      <c r="E72" s="234">
        <v>0.14615999999999998</v>
      </c>
      <c r="F72" s="235">
        <v>0.13272</v>
      </c>
      <c r="G72" s="235">
        <v>0.12840000000000001</v>
      </c>
      <c r="H72" s="235">
        <v>0.12624000000000002</v>
      </c>
      <c r="I72" s="235">
        <v>0.12576000000000001</v>
      </c>
      <c r="J72" s="235">
        <v>0.12816</v>
      </c>
      <c r="K72" s="235">
        <v>0.15048</v>
      </c>
      <c r="L72" s="235">
        <v>0.16008</v>
      </c>
      <c r="M72" s="235">
        <v>0.1608</v>
      </c>
      <c r="N72" s="235">
        <v>0.15359999999999999</v>
      </c>
      <c r="O72" s="235">
        <v>0.16103999999999999</v>
      </c>
      <c r="P72" s="235">
        <v>0.16703999999999999</v>
      </c>
      <c r="Q72" s="235">
        <v>0.16152</v>
      </c>
      <c r="R72" s="235">
        <v>0.1656</v>
      </c>
      <c r="S72" s="235">
        <v>0.16536000000000001</v>
      </c>
      <c r="T72" s="235">
        <v>0.16944000000000001</v>
      </c>
      <c r="U72" s="235">
        <v>0.18744</v>
      </c>
      <c r="V72" s="235">
        <v>0.21</v>
      </c>
      <c r="W72" s="235">
        <v>0.21792</v>
      </c>
      <c r="X72" s="235">
        <v>0.22608</v>
      </c>
      <c r="Y72" s="235">
        <v>0.23327999999999999</v>
      </c>
      <c r="Z72" s="235">
        <v>0.21215999999999999</v>
      </c>
      <c r="AA72" s="235">
        <v>0.18312</v>
      </c>
      <c r="AB72" s="402">
        <v>0.15552000000000002</v>
      </c>
      <c r="AC72" s="123"/>
      <c r="AD72" s="123"/>
      <c r="AE72" s="123"/>
    </row>
    <row r="73" spans="1:31" ht="15.75" thickBot="1" x14ac:dyDescent="0.3">
      <c r="A73" s="653"/>
      <c r="B73" s="649"/>
      <c r="C73" s="219" t="s">
        <v>30</v>
      </c>
      <c r="D73" s="590"/>
      <c r="E73" s="105">
        <v>0</v>
      </c>
      <c r="F73" s="125">
        <v>0</v>
      </c>
      <c r="G73" s="125">
        <v>0</v>
      </c>
      <c r="H73" s="125">
        <v>0</v>
      </c>
      <c r="I73" s="125">
        <v>0</v>
      </c>
      <c r="J73" s="125">
        <v>0</v>
      </c>
      <c r="K73" s="125">
        <v>0</v>
      </c>
      <c r="L73" s="125">
        <v>0</v>
      </c>
      <c r="M73" s="125">
        <v>1.9199999999999998E-3</v>
      </c>
      <c r="N73" s="125">
        <v>3.8399999999999997E-3</v>
      </c>
      <c r="O73" s="125">
        <v>3.1199999999999999E-3</v>
      </c>
      <c r="P73" s="125">
        <v>2.3999999999999998E-3</v>
      </c>
      <c r="Q73" s="125">
        <v>4.7999999999999996E-4</v>
      </c>
      <c r="R73" s="125">
        <v>1.6799999999999999E-3</v>
      </c>
      <c r="S73" s="125">
        <v>2.3999999999999998E-3</v>
      </c>
      <c r="T73" s="125">
        <v>2.3999999999999998E-3</v>
      </c>
      <c r="U73" s="125">
        <v>2.8799999999999997E-3</v>
      </c>
      <c r="V73" s="125">
        <v>2.3999999999999998E-3</v>
      </c>
      <c r="W73" s="125">
        <v>0</v>
      </c>
      <c r="X73" s="125">
        <v>0</v>
      </c>
      <c r="Y73" s="125">
        <v>0</v>
      </c>
      <c r="Z73" s="125">
        <v>0</v>
      </c>
      <c r="AA73" s="125">
        <v>0</v>
      </c>
      <c r="AB73" s="372">
        <v>0</v>
      </c>
      <c r="AC73" s="126"/>
    </row>
    <row r="74" spans="1:31" s="127" customFormat="1" x14ac:dyDescent="0.25">
      <c r="A74" s="583"/>
      <c r="B74" s="648" t="s">
        <v>70</v>
      </c>
      <c r="C74" s="112" t="s">
        <v>37</v>
      </c>
      <c r="D74" s="588" t="s">
        <v>272</v>
      </c>
      <c r="E74" s="113">
        <v>15.063689457161637</v>
      </c>
      <c r="F74" s="124">
        <v>19.47037252630793</v>
      </c>
      <c r="G74" s="124">
        <v>21.209407550549088</v>
      </c>
      <c r="H74" s="124">
        <v>21.175363557691067</v>
      </c>
      <c r="I74" s="124">
        <v>20.937492069131789</v>
      </c>
      <c r="J74" s="124">
        <v>23.592487050610789</v>
      </c>
      <c r="K74" s="124">
        <v>24.8920699548245</v>
      </c>
      <c r="L74" s="124">
        <v>26.906432879660979</v>
      </c>
      <c r="M74" s="124">
        <v>34.00402576396975</v>
      </c>
      <c r="N74" s="124">
        <v>35.041629866124588</v>
      </c>
      <c r="O74" s="124">
        <v>38.780955553592996</v>
      </c>
      <c r="P74" s="124">
        <v>38.149388905857776</v>
      </c>
      <c r="Q74" s="124">
        <v>34.756061405415927</v>
      </c>
      <c r="R74" s="124">
        <v>38.534434139652404</v>
      </c>
      <c r="S74" s="124">
        <v>38.252681475097461</v>
      </c>
      <c r="T74" s="124">
        <v>36.842793438615111</v>
      </c>
      <c r="U74" s="124">
        <v>34.358557159182588</v>
      </c>
      <c r="V74" s="124">
        <v>30.367241629357604</v>
      </c>
      <c r="W74" s="124">
        <v>26.393176488622593</v>
      </c>
      <c r="X74" s="124">
        <v>24.659741793222146</v>
      </c>
      <c r="Y74" s="124">
        <v>24.098509540607864</v>
      </c>
      <c r="Z74" s="124">
        <v>23.768002747123269</v>
      </c>
      <c r="AA74" s="124">
        <v>23.357195656933811</v>
      </c>
      <c r="AB74" s="386">
        <v>15.187809192349031</v>
      </c>
    </row>
    <row r="75" spans="1:31" x14ac:dyDescent="0.25">
      <c r="A75" s="653"/>
      <c r="B75" s="649"/>
      <c r="C75" s="219" t="s">
        <v>29</v>
      </c>
      <c r="D75" s="589"/>
      <c r="E75" s="185">
        <v>0.16236</v>
      </c>
      <c r="F75" s="237">
        <v>0.20555999999999999</v>
      </c>
      <c r="G75" s="237">
        <v>0.22428000000000001</v>
      </c>
      <c r="H75" s="237">
        <v>0.22392000000000001</v>
      </c>
      <c r="I75" s="237">
        <v>0.22175999999999998</v>
      </c>
      <c r="J75" s="237">
        <v>0.24948000000000001</v>
      </c>
      <c r="K75" s="237">
        <v>0.26280000000000003</v>
      </c>
      <c r="L75" s="237">
        <v>0.28223999999999999</v>
      </c>
      <c r="M75" s="237">
        <v>0.35496</v>
      </c>
      <c r="N75" s="115">
        <v>0.36936000000000002</v>
      </c>
      <c r="O75" s="115">
        <v>0.40679999999999999</v>
      </c>
      <c r="P75" s="115">
        <v>0.39888000000000001</v>
      </c>
      <c r="Q75" s="115">
        <v>0.36575999999999997</v>
      </c>
      <c r="R75" s="115">
        <v>0.40356000000000003</v>
      </c>
      <c r="S75" s="115">
        <v>0.39996000000000004</v>
      </c>
      <c r="T75" s="115">
        <v>0.38772000000000001</v>
      </c>
      <c r="U75" s="115">
        <v>0.36216000000000004</v>
      </c>
      <c r="V75" s="115">
        <v>0.32112000000000002</v>
      </c>
      <c r="W75" s="115">
        <v>0.28044000000000002</v>
      </c>
      <c r="X75" s="115">
        <v>0.26244000000000001</v>
      </c>
      <c r="Y75" s="115">
        <v>0.25524000000000002</v>
      </c>
      <c r="Z75" s="115">
        <v>0.25416</v>
      </c>
      <c r="AA75" s="115">
        <v>0.25056</v>
      </c>
      <c r="AB75" s="385">
        <v>0.16344</v>
      </c>
      <c r="AC75" s="126"/>
    </row>
    <row r="76" spans="1:31" ht="15.75" thickBot="1" x14ac:dyDescent="0.3">
      <c r="A76" s="653"/>
      <c r="B76" s="649"/>
      <c r="C76" s="219" t="s">
        <v>30</v>
      </c>
      <c r="D76" s="590"/>
      <c r="E76" s="187">
        <v>3.492E-2</v>
      </c>
      <c r="F76" s="238">
        <v>3.9600000000000003E-2</v>
      </c>
      <c r="G76" s="238">
        <v>4.2840000000000003E-2</v>
      </c>
      <c r="H76" s="238">
        <v>4.3200000000000002E-2</v>
      </c>
      <c r="I76" s="238">
        <v>4.2840000000000003E-2</v>
      </c>
      <c r="J76" s="238">
        <v>4.6800000000000001E-2</v>
      </c>
      <c r="K76" s="238">
        <v>4.6800000000000001E-2</v>
      </c>
      <c r="L76" s="238">
        <v>4.8960000000000004E-2</v>
      </c>
      <c r="M76" s="238">
        <v>8.4239999999999995E-2</v>
      </c>
      <c r="N76" s="109">
        <v>7.8840000000000007E-2</v>
      </c>
      <c r="O76" s="109">
        <v>9.468E-2</v>
      </c>
      <c r="P76" s="109">
        <v>9.0359999999999996E-2</v>
      </c>
      <c r="Q76" s="109">
        <v>6.7680000000000004E-2</v>
      </c>
      <c r="R76" s="109">
        <v>9.0359999999999996E-2</v>
      </c>
      <c r="S76" s="109">
        <v>9.8280000000000006E-2</v>
      </c>
      <c r="T76" s="109">
        <v>9.7920000000000007E-2</v>
      </c>
      <c r="U76" s="109">
        <v>8.5680000000000006E-2</v>
      </c>
      <c r="V76" s="109">
        <v>6.1200000000000004E-2</v>
      </c>
      <c r="W76" s="109">
        <v>5.5439999999999996E-2</v>
      </c>
      <c r="X76" s="109">
        <v>5.04E-2</v>
      </c>
      <c r="Y76" s="109">
        <v>5.1120000000000006E-2</v>
      </c>
      <c r="Z76" s="109">
        <v>5.076E-2</v>
      </c>
      <c r="AA76" s="109">
        <v>5.076E-2</v>
      </c>
      <c r="AB76" s="373">
        <v>4.0320000000000002E-2</v>
      </c>
      <c r="AC76" s="126"/>
    </row>
    <row r="77" spans="1:31" s="127" customFormat="1" x14ac:dyDescent="0.25">
      <c r="A77" s="583"/>
      <c r="B77" s="648" t="s">
        <v>71</v>
      </c>
      <c r="C77" s="112" t="s">
        <v>37</v>
      </c>
      <c r="D77" s="588" t="s">
        <v>72</v>
      </c>
      <c r="E77" s="107">
        <v>19.34712090657009</v>
      </c>
      <c r="F77" s="108">
        <v>19.613680917565048</v>
      </c>
      <c r="G77" s="108">
        <v>19.536338334526395</v>
      </c>
      <c r="H77" s="108">
        <v>19.490478385384307</v>
      </c>
      <c r="I77" s="108">
        <v>19.596603011283612</v>
      </c>
      <c r="J77" s="108">
        <v>18.527419453400618</v>
      </c>
      <c r="K77" s="108">
        <v>19.154344127926521</v>
      </c>
      <c r="L77" s="108">
        <v>26.212968114721267</v>
      </c>
      <c r="M77" s="108">
        <v>30.521921371210095</v>
      </c>
      <c r="N77" s="108">
        <v>33.53957410951913</v>
      </c>
      <c r="O77" s="108">
        <v>32.639074936495966</v>
      </c>
      <c r="P77" s="108">
        <v>30.84342147697782</v>
      </c>
      <c r="Q77" s="108">
        <v>32.072969076773127</v>
      </c>
      <c r="R77" s="108">
        <v>31.76585631190305</v>
      </c>
      <c r="S77" s="108">
        <v>31.307232326255686</v>
      </c>
      <c r="T77" s="108">
        <v>29.907122027048512</v>
      </c>
      <c r="U77" s="108">
        <v>27.052495989570982</v>
      </c>
      <c r="V77" s="108">
        <v>26.231890909270181</v>
      </c>
      <c r="W77" s="108">
        <v>22.272404437654881</v>
      </c>
      <c r="X77" s="108">
        <v>13.305675451564211</v>
      </c>
      <c r="Y77" s="108">
        <v>12.682848210573741</v>
      </c>
      <c r="Z77" s="108">
        <v>12.471358391693625</v>
      </c>
      <c r="AA77" s="108">
        <v>12.296271426931066</v>
      </c>
      <c r="AB77" s="383">
        <v>12.347610470743636</v>
      </c>
    </row>
    <row r="78" spans="1:31" x14ac:dyDescent="0.25">
      <c r="A78" s="653"/>
      <c r="B78" s="649"/>
      <c r="C78" s="219" t="s">
        <v>29</v>
      </c>
      <c r="D78" s="589"/>
      <c r="E78" s="185">
        <v>0.2064</v>
      </c>
      <c r="F78" s="237">
        <v>0.20496</v>
      </c>
      <c r="G78" s="237">
        <v>0.20448000000000002</v>
      </c>
      <c r="H78" s="237">
        <v>0.20399999999999999</v>
      </c>
      <c r="I78" s="237">
        <v>0.20544000000000001</v>
      </c>
      <c r="J78" s="237">
        <v>0.19392000000000001</v>
      </c>
      <c r="K78" s="237">
        <v>0.20016</v>
      </c>
      <c r="L78" s="237">
        <v>0.27216000000000001</v>
      </c>
      <c r="M78" s="237">
        <v>0.31536000000000003</v>
      </c>
      <c r="N78" s="115">
        <v>0.34992000000000001</v>
      </c>
      <c r="O78" s="115">
        <v>0.33888000000000001</v>
      </c>
      <c r="P78" s="115">
        <v>0.31919999999999998</v>
      </c>
      <c r="Q78" s="115">
        <v>0.33407999999999999</v>
      </c>
      <c r="R78" s="115">
        <v>0.32928000000000002</v>
      </c>
      <c r="S78" s="115">
        <v>0.32400000000000001</v>
      </c>
      <c r="T78" s="115">
        <v>0.31151999999999996</v>
      </c>
      <c r="U78" s="115">
        <v>0.28223999999999999</v>
      </c>
      <c r="V78" s="115">
        <v>0.27456000000000003</v>
      </c>
      <c r="W78" s="115">
        <v>0.23424</v>
      </c>
      <c r="X78" s="115">
        <v>0.14016000000000001</v>
      </c>
      <c r="Y78" s="115">
        <v>0.13295999999999999</v>
      </c>
      <c r="Z78" s="115">
        <v>0.13200000000000001</v>
      </c>
      <c r="AA78" s="115">
        <v>0.13056000000000001</v>
      </c>
      <c r="AB78" s="385">
        <v>0.13152</v>
      </c>
      <c r="AC78" s="126"/>
    </row>
    <row r="79" spans="1:31" ht="15.75" thickBot="1" x14ac:dyDescent="0.3">
      <c r="A79" s="653"/>
      <c r="B79" s="649"/>
      <c r="C79" s="219" t="s">
        <v>30</v>
      </c>
      <c r="D79" s="590"/>
      <c r="E79" s="114">
        <v>0</v>
      </c>
      <c r="F79" s="115">
        <v>0</v>
      </c>
      <c r="G79" s="115">
        <v>0</v>
      </c>
      <c r="H79" s="115">
        <v>0</v>
      </c>
      <c r="I79" s="115">
        <v>0</v>
      </c>
      <c r="J79" s="115">
        <v>0</v>
      </c>
      <c r="K79" s="115">
        <v>9.5999999999999992E-4</v>
      </c>
      <c r="L79" s="115">
        <v>5.6160000000000002E-2</v>
      </c>
      <c r="M79" s="115">
        <v>6.9120000000000001E-2</v>
      </c>
      <c r="N79" s="115">
        <v>7.0080000000000003E-2</v>
      </c>
      <c r="O79" s="115">
        <v>6.4320000000000002E-2</v>
      </c>
      <c r="P79" s="115">
        <v>5.1840000000000004E-2</v>
      </c>
      <c r="Q79" s="115">
        <v>6.720000000000001E-2</v>
      </c>
      <c r="R79" s="115">
        <v>6.2880000000000005E-2</v>
      </c>
      <c r="S79" s="115">
        <v>6.4799999999999996E-2</v>
      </c>
      <c r="T79" s="115">
        <v>4.512E-2</v>
      </c>
      <c r="U79" s="115">
        <v>7.1999999999999998E-3</v>
      </c>
      <c r="V79" s="115">
        <v>2.6879999999999998E-2</v>
      </c>
      <c r="W79" s="115">
        <v>8.6400000000000001E-3</v>
      </c>
      <c r="X79" s="115">
        <v>0</v>
      </c>
      <c r="Y79" s="115">
        <v>0</v>
      </c>
      <c r="Z79" s="115">
        <v>0</v>
      </c>
      <c r="AA79" s="115">
        <v>4.7999999999999996E-4</v>
      </c>
      <c r="AB79" s="385">
        <v>9.5999999999999992E-4</v>
      </c>
      <c r="AC79" s="126"/>
    </row>
    <row r="80" spans="1:31" s="127" customFormat="1" x14ac:dyDescent="0.25">
      <c r="A80" s="583"/>
      <c r="B80" s="648" t="s">
        <v>73</v>
      </c>
      <c r="C80" s="112" t="s">
        <v>37</v>
      </c>
      <c r="D80" s="588" t="s">
        <v>74</v>
      </c>
      <c r="E80" s="113">
        <v>6.3106149556659652</v>
      </c>
      <c r="F80" s="124">
        <v>6.2618777484776311</v>
      </c>
      <c r="G80" s="124">
        <v>6.3119402974607048</v>
      </c>
      <c r="H80" s="124">
        <v>6.2518265803420325</v>
      </c>
      <c r="I80" s="124">
        <v>6.3618423895560152</v>
      </c>
      <c r="J80" s="124">
        <v>6.3720540145793798</v>
      </c>
      <c r="K80" s="124">
        <v>6.9844021040712052</v>
      </c>
      <c r="L80" s="124">
        <v>9.0294110339402849</v>
      </c>
      <c r="M80" s="124">
        <v>26.246039877538781</v>
      </c>
      <c r="N80" s="124">
        <v>44.084650972892767</v>
      </c>
      <c r="O80" s="124">
        <v>48.661859464792272</v>
      </c>
      <c r="P80" s="124">
        <v>36.113315559043038</v>
      </c>
      <c r="Q80" s="124">
        <v>35.819921836460615</v>
      </c>
      <c r="R80" s="124">
        <v>50.865168153993999</v>
      </c>
      <c r="S80" s="124">
        <v>58.000173473614588</v>
      </c>
      <c r="T80" s="124">
        <v>20.054323861222468</v>
      </c>
      <c r="U80" s="124">
        <v>16.76543498011517</v>
      </c>
      <c r="V80" s="124">
        <v>12.984562897633454</v>
      </c>
      <c r="W80" s="124">
        <v>10.529311269374281</v>
      </c>
      <c r="X80" s="124">
        <v>8.8998022631181755</v>
      </c>
      <c r="Y80" s="124">
        <v>8.222381201595983</v>
      </c>
      <c r="Z80" s="124">
        <v>6.8957112837020462</v>
      </c>
      <c r="AA80" s="124">
        <v>6.5183434084536209</v>
      </c>
      <c r="AB80" s="386">
        <v>6.8522052188206457</v>
      </c>
    </row>
    <row r="81" spans="1:29" ht="15.75" x14ac:dyDescent="0.25">
      <c r="A81" s="653"/>
      <c r="B81" s="649"/>
      <c r="C81" s="219" t="s">
        <v>29</v>
      </c>
      <c r="D81" s="589"/>
      <c r="E81" s="234">
        <v>5.1360000000000003E-2</v>
      </c>
      <c r="F81" s="235">
        <v>4.9919999999999999E-2</v>
      </c>
      <c r="G81" s="235">
        <v>5.04E-2</v>
      </c>
      <c r="H81" s="235">
        <v>4.9919999999999999E-2</v>
      </c>
      <c r="I81" s="235">
        <v>5.0880000000000002E-2</v>
      </c>
      <c r="J81" s="235">
        <v>5.0880000000000002E-2</v>
      </c>
      <c r="K81" s="235">
        <v>5.568E-2</v>
      </c>
      <c r="L81" s="235">
        <v>7.152E-2</v>
      </c>
      <c r="M81" s="235">
        <v>0.20688000000000001</v>
      </c>
      <c r="N81" s="235">
        <v>0.35087999999999997</v>
      </c>
      <c r="O81" s="235">
        <v>0.38544</v>
      </c>
      <c r="P81" s="235">
        <v>0.28511999999999998</v>
      </c>
      <c r="Q81" s="235">
        <v>0.28464</v>
      </c>
      <c r="R81" s="235">
        <v>0.40223999999999999</v>
      </c>
      <c r="S81" s="235">
        <v>0.45791999999999999</v>
      </c>
      <c r="T81" s="235">
        <v>0.15936</v>
      </c>
      <c r="U81" s="235">
        <v>0.13344</v>
      </c>
      <c r="V81" s="235">
        <v>0.10368000000000001</v>
      </c>
      <c r="W81" s="235">
        <v>8.448E-2</v>
      </c>
      <c r="X81" s="235">
        <v>7.152E-2</v>
      </c>
      <c r="Y81" s="235">
        <v>6.5759999999999999E-2</v>
      </c>
      <c r="Z81" s="235">
        <v>5.568E-2</v>
      </c>
      <c r="AA81" s="235">
        <v>5.2800000000000007E-2</v>
      </c>
      <c r="AB81" s="402">
        <v>5.568E-2</v>
      </c>
      <c r="AC81" s="126"/>
    </row>
    <row r="82" spans="1:29" ht="15.75" thickBot="1" x14ac:dyDescent="0.3">
      <c r="A82" s="653"/>
      <c r="B82" s="649"/>
      <c r="C82" s="219" t="s">
        <v>30</v>
      </c>
      <c r="D82" s="590"/>
      <c r="E82" s="114">
        <v>4.4639999999999999E-2</v>
      </c>
      <c r="F82" s="115">
        <v>4.3679999999999997E-2</v>
      </c>
      <c r="G82" s="115">
        <v>4.3679999999999997E-2</v>
      </c>
      <c r="H82" s="115">
        <v>4.4639999999999999E-2</v>
      </c>
      <c r="I82" s="115">
        <v>4.4639999999999999E-2</v>
      </c>
      <c r="J82" s="115">
        <v>4.3679999999999997E-2</v>
      </c>
      <c r="K82" s="115">
        <v>4.2720000000000001E-2</v>
      </c>
      <c r="L82" s="115">
        <v>4.0800000000000003E-2</v>
      </c>
      <c r="M82" s="115">
        <v>0.12912000000000001</v>
      </c>
      <c r="N82" s="115">
        <v>0.21696000000000001</v>
      </c>
      <c r="O82" s="115">
        <v>0.24048000000000003</v>
      </c>
      <c r="P82" s="115">
        <v>0.18528</v>
      </c>
      <c r="Q82" s="115">
        <v>0.19824</v>
      </c>
      <c r="R82" s="115">
        <v>0.29424</v>
      </c>
      <c r="S82" s="115">
        <v>0.28799999999999998</v>
      </c>
      <c r="T82" s="115">
        <v>6.2399999999999997E-2</v>
      </c>
      <c r="U82" s="115">
        <v>5.3759999999999995E-2</v>
      </c>
      <c r="V82" s="115">
        <v>4.6560000000000004E-2</v>
      </c>
      <c r="W82" s="115">
        <v>4.8960000000000004E-2</v>
      </c>
      <c r="X82" s="115">
        <v>5.04E-2</v>
      </c>
      <c r="Y82" s="115">
        <v>5.1840000000000004E-2</v>
      </c>
      <c r="Z82" s="115">
        <v>4.9919999999999999E-2</v>
      </c>
      <c r="AA82" s="115">
        <v>5.04E-2</v>
      </c>
      <c r="AB82" s="385">
        <v>5.4240000000000003E-2</v>
      </c>
      <c r="AC82" s="126"/>
    </row>
    <row r="83" spans="1:29" s="129" customFormat="1" x14ac:dyDescent="0.25">
      <c r="A83" s="583"/>
      <c r="B83" s="648" t="s">
        <v>75</v>
      </c>
      <c r="C83" s="112" t="s">
        <v>37</v>
      </c>
      <c r="D83" s="588" t="s">
        <v>43</v>
      </c>
      <c r="E83" s="113">
        <v>6.0684087426767901</v>
      </c>
      <c r="F83" s="124">
        <v>6.0825997014436455</v>
      </c>
      <c r="G83" s="124">
        <v>6.185296230497209</v>
      </c>
      <c r="H83" s="124">
        <v>6.222782874318403</v>
      </c>
      <c r="I83" s="124">
        <v>6.2128104658659709</v>
      </c>
      <c r="J83" s="124">
        <v>5.9603763675700376</v>
      </c>
      <c r="K83" s="124">
        <v>5.9324120544944208</v>
      </c>
      <c r="L83" s="124">
        <v>6.6510283522757483</v>
      </c>
      <c r="M83" s="124">
        <v>11.734050962742806</v>
      </c>
      <c r="N83" s="124">
        <v>12.523255459744503</v>
      </c>
      <c r="O83" s="124">
        <v>12.65962782961577</v>
      </c>
      <c r="P83" s="124">
        <v>12.473254746913828</v>
      </c>
      <c r="Q83" s="124">
        <v>11.338077273035466</v>
      </c>
      <c r="R83" s="124">
        <v>10.144116691996819</v>
      </c>
      <c r="S83" s="124">
        <v>10.3122349275397</v>
      </c>
      <c r="T83" s="124">
        <v>11.48874939626517</v>
      </c>
      <c r="U83" s="124">
        <v>10.492457277083233</v>
      </c>
      <c r="V83" s="124">
        <v>6.4477027372455753</v>
      </c>
      <c r="W83" s="124">
        <v>6.3794962079926343</v>
      </c>
      <c r="X83" s="124">
        <v>6.3693215728921686</v>
      </c>
      <c r="Y83" s="124">
        <v>6.587076156580788</v>
      </c>
      <c r="Z83" s="124">
        <v>6.4872719723901699</v>
      </c>
      <c r="AA83" s="124">
        <v>6.577601075803198</v>
      </c>
      <c r="AB83" s="386">
        <v>6.6305240348719714</v>
      </c>
    </row>
    <row r="84" spans="1:29" s="130" customFormat="1" ht="15.75" x14ac:dyDescent="0.25">
      <c r="A84" s="653"/>
      <c r="B84" s="649"/>
      <c r="C84" s="239" t="s">
        <v>29</v>
      </c>
      <c r="D84" s="589"/>
      <c r="E84" s="234">
        <v>5.9400000000000001E-2</v>
      </c>
      <c r="F84" s="235">
        <v>5.8319999999999997E-2</v>
      </c>
      <c r="G84" s="235">
        <v>5.9400000000000001E-2</v>
      </c>
      <c r="H84" s="235">
        <v>5.9760000000000001E-2</v>
      </c>
      <c r="I84" s="235">
        <v>5.9760000000000001E-2</v>
      </c>
      <c r="J84" s="235">
        <v>5.7239999999999999E-2</v>
      </c>
      <c r="K84" s="235">
        <v>5.688E-2</v>
      </c>
      <c r="L84" s="235">
        <v>6.336E-2</v>
      </c>
      <c r="M84" s="235">
        <v>0.11124000000000001</v>
      </c>
      <c r="N84" s="240">
        <v>0.11988</v>
      </c>
      <c r="O84" s="240">
        <v>0.12060000000000001</v>
      </c>
      <c r="P84" s="240">
        <v>0.11844</v>
      </c>
      <c r="Q84" s="240">
        <v>0.10836</v>
      </c>
      <c r="R84" s="240">
        <v>9.648000000000001E-2</v>
      </c>
      <c r="S84" s="240">
        <v>9.7920000000000007E-2</v>
      </c>
      <c r="T84" s="240">
        <v>0.10979999999999999</v>
      </c>
      <c r="U84" s="240">
        <v>0.10044</v>
      </c>
      <c r="V84" s="240">
        <v>6.1920000000000003E-2</v>
      </c>
      <c r="W84" s="240">
        <v>6.1560000000000004E-2</v>
      </c>
      <c r="X84" s="240">
        <v>6.1560000000000004E-2</v>
      </c>
      <c r="Y84" s="240">
        <v>6.336E-2</v>
      </c>
      <c r="Z84" s="240">
        <v>6.3E-2</v>
      </c>
      <c r="AA84" s="240">
        <v>6.4079999999999998E-2</v>
      </c>
      <c r="AB84" s="403">
        <v>6.4799999999999996E-2</v>
      </c>
    </row>
    <row r="85" spans="1:29" ht="15.75" thickBot="1" x14ac:dyDescent="0.3">
      <c r="A85" s="653"/>
      <c r="B85" s="649"/>
      <c r="C85" s="219" t="s">
        <v>30</v>
      </c>
      <c r="D85" s="590"/>
      <c r="E85" s="106">
        <v>0</v>
      </c>
      <c r="F85" s="109">
        <v>0</v>
      </c>
      <c r="G85" s="109">
        <v>0</v>
      </c>
      <c r="H85" s="109">
        <v>0</v>
      </c>
      <c r="I85" s="109">
        <v>0</v>
      </c>
      <c r="J85" s="109">
        <v>0</v>
      </c>
      <c r="K85" s="109">
        <v>0</v>
      </c>
      <c r="L85" s="109">
        <v>0</v>
      </c>
      <c r="M85" s="109">
        <v>0</v>
      </c>
      <c r="N85" s="109">
        <v>0</v>
      </c>
      <c r="O85" s="109">
        <v>0</v>
      </c>
      <c r="P85" s="109">
        <v>0</v>
      </c>
      <c r="Q85" s="109">
        <v>0</v>
      </c>
      <c r="R85" s="109">
        <v>0</v>
      </c>
      <c r="S85" s="109">
        <v>0</v>
      </c>
      <c r="T85" s="109">
        <v>0</v>
      </c>
      <c r="U85" s="109">
        <v>0</v>
      </c>
      <c r="V85" s="109">
        <v>0</v>
      </c>
      <c r="W85" s="109">
        <v>0</v>
      </c>
      <c r="X85" s="109">
        <v>0</v>
      </c>
      <c r="Y85" s="109">
        <v>0</v>
      </c>
      <c r="Z85" s="109">
        <v>0</v>
      </c>
      <c r="AA85" s="109">
        <v>0</v>
      </c>
      <c r="AB85" s="373">
        <v>0</v>
      </c>
      <c r="AC85" s="126"/>
    </row>
    <row r="86" spans="1:29" s="127" customFormat="1" x14ac:dyDescent="0.25">
      <c r="A86" s="583"/>
      <c r="B86" s="648" t="s">
        <v>76</v>
      </c>
      <c r="C86" s="112" t="s">
        <v>37</v>
      </c>
      <c r="D86" s="588" t="s">
        <v>77</v>
      </c>
      <c r="E86" s="113">
        <v>27.733666251137944</v>
      </c>
      <c r="F86" s="124">
        <v>25.642241926065783</v>
      </c>
      <c r="G86" s="124">
        <v>24.829418791118997</v>
      </c>
      <c r="H86" s="124">
        <v>23.717315024423538</v>
      </c>
      <c r="I86" s="124">
        <v>15.351894888351502</v>
      </c>
      <c r="J86" s="124">
        <v>12.85728130271381</v>
      </c>
      <c r="K86" s="124">
        <v>13.878181467963795</v>
      </c>
      <c r="L86" s="124">
        <v>15.512382221437198</v>
      </c>
      <c r="M86" s="124">
        <v>26.07205220847986</v>
      </c>
      <c r="N86" s="124">
        <v>32.798874478331683</v>
      </c>
      <c r="O86" s="124">
        <v>33.152569083867995</v>
      </c>
      <c r="P86" s="124">
        <v>34.384948604678065</v>
      </c>
      <c r="Q86" s="124">
        <v>33.615770676891785</v>
      </c>
      <c r="R86" s="124">
        <v>34.019843877677069</v>
      </c>
      <c r="S86" s="124">
        <v>32.422389789124018</v>
      </c>
      <c r="T86" s="124">
        <v>37.18488065717235</v>
      </c>
      <c r="U86" s="124">
        <v>29.804739112902592</v>
      </c>
      <c r="V86" s="124">
        <v>22.378251305341255</v>
      </c>
      <c r="W86" s="124">
        <v>35.541004026399349</v>
      </c>
      <c r="X86" s="124">
        <v>26.069192055751994</v>
      </c>
      <c r="Y86" s="124">
        <v>27.259527012083929</v>
      </c>
      <c r="Z86" s="124">
        <v>29.33406949054779</v>
      </c>
      <c r="AA86" s="124">
        <v>29.218867363942095</v>
      </c>
      <c r="AB86" s="386">
        <v>27.699352447720258</v>
      </c>
    </row>
    <row r="87" spans="1:29" ht="15.75" x14ac:dyDescent="0.25">
      <c r="A87" s="653"/>
      <c r="B87" s="649"/>
      <c r="C87" s="219" t="s">
        <v>29</v>
      </c>
      <c r="D87" s="589"/>
      <c r="E87" s="234">
        <v>0.29892000000000002</v>
      </c>
      <c r="F87" s="235">
        <v>0.27072000000000002</v>
      </c>
      <c r="G87" s="235">
        <v>0.26256000000000002</v>
      </c>
      <c r="H87" s="235">
        <v>0.25080000000000002</v>
      </c>
      <c r="I87" s="235">
        <v>0.16259999999999999</v>
      </c>
      <c r="J87" s="235">
        <v>0.13596</v>
      </c>
      <c r="K87" s="235">
        <v>0.14652000000000001</v>
      </c>
      <c r="L87" s="235">
        <v>0.16272</v>
      </c>
      <c r="M87" s="235">
        <v>0.27216000000000001</v>
      </c>
      <c r="N87" s="235">
        <v>0.34572000000000003</v>
      </c>
      <c r="O87" s="235">
        <v>0.34776000000000001</v>
      </c>
      <c r="P87" s="235">
        <v>0.35952000000000001</v>
      </c>
      <c r="Q87" s="235">
        <v>0.35375999999999996</v>
      </c>
      <c r="R87" s="235">
        <v>0.35628000000000004</v>
      </c>
      <c r="S87" s="235">
        <v>0.33900000000000002</v>
      </c>
      <c r="T87" s="235">
        <v>0.39132</v>
      </c>
      <c r="U87" s="235">
        <v>0.31416000000000005</v>
      </c>
      <c r="V87" s="235">
        <v>0.23664000000000002</v>
      </c>
      <c r="W87" s="235">
        <v>0.37763999999999998</v>
      </c>
      <c r="X87" s="235">
        <v>0.27744000000000002</v>
      </c>
      <c r="Y87" s="235">
        <v>0.28872000000000003</v>
      </c>
      <c r="Z87" s="235">
        <v>0.31368000000000001</v>
      </c>
      <c r="AA87" s="235">
        <v>0.31344</v>
      </c>
      <c r="AB87" s="402">
        <v>0.29808000000000001</v>
      </c>
      <c r="AC87" s="126"/>
    </row>
    <row r="88" spans="1:29" ht="15.75" thickBot="1" x14ac:dyDescent="0.3">
      <c r="A88" s="653"/>
      <c r="B88" s="649"/>
      <c r="C88" s="219" t="s">
        <v>30</v>
      </c>
      <c r="D88" s="590"/>
      <c r="E88" s="114">
        <v>6.096E-2</v>
      </c>
      <c r="F88" s="115">
        <v>5.568E-2</v>
      </c>
      <c r="G88" s="115">
        <v>5.5439999999999996E-2</v>
      </c>
      <c r="H88" s="115">
        <v>6.1679999999999999E-2</v>
      </c>
      <c r="I88" s="115">
        <v>4.4639999999999999E-2</v>
      </c>
      <c r="J88" s="115">
        <v>4.2119999999999998E-2</v>
      </c>
      <c r="K88" s="115">
        <v>3.8640000000000001E-2</v>
      </c>
      <c r="L88" s="115">
        <v>3.7920000000000002E-2</v>
      </c>
      <c r="M88" s="115">
        <v>5.7840000000000003E-2</v>
      </c>
      <c r="N88" s="115">
        <v>7.8960000000000002E-2</v>
      </c>
      <c r="O88" s="115">
        <v>8.208E-2</v>
      </c>
      <c r="P88" s="115">
        <v>8.7359999999999993E-2</v>
      </c>
      <c r="Q88" s="115">
        <v>7.823999999999999E-2</v>
      </c>
      <c r="R88" s="115">
        <v>8.2439999999999999E-2</v>
      </c>
      <c r="S88" s="115">
        <v>9.1799999999999993E-2</v>
      </c>
      <c r="T88" s="115">
        <v>9.3480000000000008E-2</v>
      </c>
      <c r="U88" s="115">
        <v>8.616E-2</v>
      </c>
      <c r="V88" s="115">
        <v>6.3E-2</v>
      </c>
      <c r="W88" s="115">
        <v>6.6599999999999993E-2</v>
      </c>
      <c r="X88" s="115">
        <v>6.0840000000000005E-2</v>
      </c>
      <c r="Y88" s="115">
        <v>6.6839999999999997E-2</v>
      </c>
      <c r="Z88" s="115">
        <v>7.3079999999999992E-2</v>
      </c>
      <c r="AA88" s="115">
        <v>6.7560000000000009E-2</v>
      </c>
      <c r="AB88" s="385">
        <v>7.2239999999999999E-2</v>
      </c>
      <c r="AC88" s="126"/>
    </row>
    <row r="89" spans="1:29" s="127" customFormat="1" x14ac:dyDescent="0.25">
      <c r="A89" s="583"/>
      <c r="B89" s="648" t="s">
        <v>78</v>
      </c>
      <c r="C89" s="112" t="s">
        <v>37</v>
      </c>
      <c r="D89" s="588" t="s">
        <v>273</v>
      </c>
      <c r="E89" s="113">
        <v>42.686020235593283</v>
      </c>
      <c r="F89" s="124">
        <v>40.91847115861561</v>
      </c>
      <c r="G89" s="124">
        <v>38.40162394385132</v>
      </c>
      <c r="H89" s="124">
        <v>37.720744086690836</v>
      </c>
      <c r="I89" s="124">
        <v>37.796251917004149</v>
      </c>
      <c r="J89" s="124">
        <v>38.810151858147606</v>
      </c>
      <c r="K89" s="124">
        <v>44.123751399373823</v>
      </c>
      <c r="L89" s="124">
        <v>52.371449712197261</v>
      </c>
      <c r="M89" s="124">
        <v>57.868920113530692</v>
      </c>
      <c r="N89" s="124">
        <v>63.798990828382763</v>
      </c>
      <c r="O89" s="124">
        <v>66.23649930834911</v>
      </c>
      <c r="P89" s="124">
        <v>67.75992542123474</v>
      </c>
      <c r="Q89" s="124">
        <v>70.948889128772279</v>
      </c>
      <c r="R89" s="124">
        <v>70.537608255634893</v>
      </c>
      <c r="S89" s="124">
        <v>70.37667050864016</v>
      </c>
      <c r="T89" s="124">
        <v>68.349026267737216</v>
      </c>
      <c r="U89" s="124">
        <v>68.238963423505766</v>
      </c>
      <c r="V89" s="124">
        <v>69.381657444653371</v>
      </c>
      <c r="W89" s="124">
        <v>65.8643582719927</v>
      </c>
      <c r="X89" s="124">
        <v>64.947468097375207</v>
      </c>
      <c r="Y89" s="124">
        <v>61.656835411371858</v>
      </c>
      <c r="Z89" s="124">
        <v>57.568391922918956</v>
      </c>
      <c r="AA89" s="124">
        <v>52.687926984750106</v>
      </c>
      <c r="AB89" s="386">
        <v>46.633933951838216</v>
      </c>
    </row>
    <row r="90" spans="1:29" x14ac:dyDescent="0.25">
      <c r="A90" s="653"/>
      <c r="B90" s="649"/>
      <c r="C90" s="219" t="s">
        <v>29</v>
      </c>
      <c r="D90" s="589"/>
      <c r="E90" s="114">
        <v>0.46007999999999999</v>
      </c>
      <c r="F90" s="115">
        <v>0.432</v>
      </c>
      <c r="G90" s="115">
        <v>0.40608</v>
      </c>
      <c r="H90" s="115">
        <v>0.39888000000000001</v>
      </c>
      <c r="I90" s="115">
        <v>0.40032000000000001</v>
      </c>
      <c r="J90" s="115">
        <v>0.41040000000000004</v>
      </c>
      <c r="K90" s="115">
        <v>0.46584000000000003</v>
      </c>
      <c r="L90" s="115">
        <v>0.54935999999999996</v>
      </c>
      <c r="M90" s="115">
        <v>0.60408000000000006</v>
      </c>
      <c r="N90" s="115">
        <v>0.67247999999999997</v>
      </c>
      <c r="O90" s="115">
        <v>0.69480000000000008</v>
      </c>
      <c r="P90" s="115">
        <v>0.70848</v>
      </c>
      <c r="Q90" s="115">
        <v>0.74663999999999997</v>
      </c>
      <c r="R90" s="115">
        <v>0.73872000000000004</v>
      </c>
      <c r="S90" s="115">
        <v>0.73584000000000005</v>
      </c>
      <c r="T90" s="115">
        <v>0.71927999999999992</v>
      </c>
      <c r="U90" s="115">
        <v>0.71927999999999992</v>
      </c>
      <c r="V90" s="115">
        <v>0.73368000000000011</v>
      </c>
      <c r="W90" s="115">
        <v>0.69984000000000002</v>
      </c>
      <c r="X90" s="115">
        <v>0.69120000000000004</v>
      </c>
      <c r="Y90" s="115">
        <v>0.65303999999999995</v>
      </c>
      <c r="Z90" s="115">
        <v>0.61560000000000004</v>
      </c>
      <c r="AA90" s="115">
        <v>0.56520000000000004</v>
      </c>
      <c r="AB90" s="385">
        <v>0.50184000000000006</v>
      </c>
      <c r="AC90" s="126"/>
    </row>
    <row r="91" spans="1:29" ht="16.5" customHeight="1" thickBot="1" x14ac:dyDescent="0.3">
      <c r="A91" s="653"/>
      <c r="B91" s="649"/>
      <c r="C91" s="219" t="s">
        <v>30</v>
      </c>
      <c r="D91" s="590"/>
      <c r="E91" s="105">
        <v>8.4960000000000008E-2</v>
      </c>
      <c r="F91" s="125">
        <v>7.9200000000000007E-2</v>
      </c>
      <c r="G91" s="125">
        <v>8.4239999999999995E-2</v>
      </c>
      <c r="H91" s="125">
        <v>8.5680000000000006E-2</v>
      </c>
      <c r="I91" s="125">
        <v>8.5680000000000006E-2</v>
      </c>
      <c r="J91" s="125">
        <v>8.3519999999999997E-2</v>
      </c>
      <c r="K91" s="125">
        <v>8.7840000000000001E-2</v>
      </c>
      <c r="L91" s="125">
        <v>9.287999999999999E-2</v>
      </c>
      <c r="M91" s="125">
        <v>9.648000000000001E-2</v>
      </c>
      <c r="N91" s="125">
        <v>0.108</v>
      </c>
      <c r="O91" s="125">
        <v>9.648000000000001E-2</v>
      </c>
      <c r="P91" s="125">
        <v>7.9920000000000005E-2</v>
      </c>
      <c r="Q91" s="125">
        <v>0.108</v>
      </c>
      <c r="R91" s="125">
        <v>0.10008</v>
      </c>
      <c r="S91" s="125">
        <v>0.10512000000000001</v>
      </c>
      <c r="T91" s="125">
        <v>0.10296000000000001</v>
      </c>
      <c r="U91" s="125">
        <v>8.7120000000000003E-2</v>
      </c>
      <c r="V91" s="125">
        <v>8.856E-2</v>
      </c>
      <c r="W91" s="125">
        <v>8.5680000000000006E-2</v>
      </c>
      <c r="X91" s="125">
        <v>9.5760000000000012E-2</v>
      </c>
      <c r="Y91" s="125">
        <v>0.10440000000000001</v>
      </c>
      <c r="Z91" s="125">
        <v>0.10368000000000001</v>
      </c>
      <c r="AA91" s="125">
        <v>0.10944</v>
      </c>
      <c r="AB91" s="372">
        <v>0.12024000000000001</v>
      </c>
      <c r="AC91" s="126"/>
    </row>
    <row r="92" spans="1:29" s="127" customFormat="1" x14ac:dyDescent="0.25">
      <c r="A92" s="583"/>
      <c r="B92" s="648" t="s">
        <v>79</v>
      </c>
      <c r="C92" s="112" t="s">
        <v>37</v>
      </c>
      <c r="D92" s="588" t="s">
        <v>271</v>
      </c>
      <c r="E92" s="113">
        <v>131.04185137530857</v>
      </c>
      <c r="F92" s="124">
        <v>130.37079560814473</v>
      </c>
      <c r="G92" s="124">
        <v>128.57281302713812</v>
      </c>
      <c r="H92" s="124">
        <v>126.98409336043034</v>
      </c>
      <c r="I92" s="124">
        <v>122.92845722406923</v>
      </c>
      <c r="J92" s="124">
        <v>128.57281302713812</v>
      </c>
      <c r="K92" s="124">
        <v>132.98503126550074</v>
      </c>
      <c r="L92" s="124">
        <v>145.85757619714181</v>
      </c>
      <c r="M92" s="124">
        <v>162.54797981830032</v>
      </c>
      <c r="N92" s="124">
        <v>192.85419425995786</v>
      </c>
      <c r="O92" s="124">
        <v>200.19667321176325</v>
      </c>
      <c r="P92" s="124">
        <v>200.73189288912531</v>
      </c>
      <c r="Q92" s="124">
        <v>203.19980782300257</v>
      </c>
      <c r="R92" s="124">
        <v>205.79198250019536</v>
      </c>
      <c r="S92" s="124">
        <v>201.76481858152212</v>
      </c>
      <c r="T92" s="124">
        <v>196.13000530615287</v>
      </c>
      <c r="U92" s="124">
        <v>192.05727610185892</v>
      </c>
      <c r="V92" s="124">
        <v>191.89463974306315</v>
      </c>
      <c r="W92" s="124">
        <v>189.05510244738645</v>
      </c>
      <c r="X92" s="124">
        <v>184.5816063809084</v>
      </c>
      <c r="Y92" s="124">
        <v>178.4445346801005</v>
      </c>
      <c r="Z92" s="124">
        <v>170.34857492980697</v>
      </c>
      <c r="AA92" s="124">
        <v>143.18587375898116</v>
      </c>
      <c r="AB92" s="386">
        <v>128.01472065210493</v>
      </c>
    </row>
    <row r="93" spans="1:29" ht="15.75" x14ac:dyDescent="0.25">
      <c r="A93" s="653"/>
      <c r="B93" s="649"/>
      <c r="C93" s="219" t="s">
        <v>29</v>
      </c>
      <c r="D93" s="589"/>
      <c r="E93" s="234">
        <v>1.4124000000000001</v>
      </c>
      <c r="F93" s="235">
        <v>1.3764000000000001</v>
      </c>
      <c r="G93" s="235">
        <v>1.3596000000000001</v>
      </c>
      <c r="H93" s="235">
        <v>1.3428</v>
      </c>
      <c r="I93" s="235">
        <v>1.302</v>
      </c>
      <c r="J93" s="235">
        <v>1.3596000000000001</v>
      </c>
      <c r="K93" s="235">
        <v>1.4039999999999999</v>
      </c>
      <c r="L93" s="235">
        <v>1.53</v>
      </c>
      <c r="M93" s="235">
        <v>1.6967999999999999</v>
      </c>
      <c r="N93" s="235">
        <v>2.0327999999999999</v>
      </c>
      <c r="O93" s="235">
        <v>2.1</v>
      </c>
      <c r="P93" s="235">
        <v>2.0988000000000002</v>
      </c>
      <c r="Q93" s="235">
        <v>2.1384000000000003</v>
      </c>
      <c r="R93" s="235">
        <v>2.1551999999999998</v>
      </c>
      <c r="S93" s="235">
        <v>2.1095999999999999</v>
      </c>
      <c r="T93" s="235">
        <v>2.0640000000000001</v>
      </c>
      <c r="U93" s="235">
        <v>2.0244</v>
      </c>
      <c r="V93" s="235">
        <v>2.0291999999999999</v>
      </c>
      <c r="W93" s="235">
        <v>2.0087999999999999</v>
      </c>
      <c r="X93" s="235">
        <v>1.9644000000000001</v>
      </c>
      <c r="Y93" s="235">
        <v>1.89</v>
      </c>
      <c r="Z93" s="235">
        <v>1.8216000000000001</v>
      </c>
      <c r="AA93" s="235">
        <v>1.536</v>
      </c>
      <c r="AB93" s="402">
        <v>1.3776000000000002</v>
      </c>
      <c r="AC93" s="126"/>
    </row>
    <row r="94" spans="1:29" ht="15.75" thickBot="1" x14ac:dyDescent="0.3">
      <c r="A94" s="653"/>
      <c r="B94" s="649"/>
      <c r="C94" s="219" t="s">
        <v>30</v>
      </c>
      <c r="D94" s="590"/>
      <c r="E94" s="106">
        <v>0.22920000000000001</v>
      </c>
      <c r="F94" s="109">
        <v>0.22320000000000001</v>
      </c>
      <c r="G94" s="109">
        <v>0.222</v>
      </c>
      <c r="H94" s="109">
        <v>0.222</v>
      </c>
      <c r="I94" s="109">
        <v>0.21840000000000001</v>
      </c>
      <c r="J94" s="109">
        <v>0.21</v>
      </c>
      <c r="K94" s="109">
        <v>0.20760000000000001</v>
      </c>
      <c r="L94" s="109">
        <v>0.2016</v>
      </c>
      <c r="M94" s="109">
        <v>0.21120000000000003</v>
      </c>
      <c r="N94" s="109">
        <v>0.23039999999999999</v>
      </c>
      <c r="O94" s="109">
        <v>0.2316</v>
      </c>
      <c r="P94" s="109">
        <v>0.23039999999999999</v>
      </c>
      <c r="Q94" s="109">
        <v>0.23520000000000002</v>
      </c>
      <c r="R94" s="109">
        <v>0.22800000000000001</v>
      </c>
      <c r="S94" s="109">
        <v>0.23039999999999999</v>
      </c>
      <c r="T94" s="109">
        <v>0.22920000000000001</v>
      </c>
      <c r="U94" s="109">
        <v>0.23280000000000001</v>
      </c>
      <c r="V94" s="109">
        <v>0.2364</v>
      </c>
      <c r="W94" s="109">
        <v>0.2424</v>
      </c>
      <c r="X94" s="109">
        <v>0.252</v>
      </c>
      <c r="Y94" s="109">
        <v>0.26639999999999997</v>
      </c>
      <c r="Z94" s="109">
        <v>0.25559999999999999</v>
      </c>
      <c r="AA94" s="109">
        <v>0.24959999999999999</v>
      </c>
      <c r="AB94" s="373">
        <v>0.24120000000000003</v>
      </c>
      <c r="AC94" s="126"/>
    </row>
    <row r="95" spans="1:29" s="127" customFormat="1" x14ac:dyDescent="0.25">
      <c r="A95" s="583"/>
      <c r="B95" s="648" t="s">
        <v>80</v>
      </c>
      <c r="C95" s="112" t="s">
        <v>37</v>
      </c>
      <c r="D95" s="588" t="s">
        <v>50</v>
      </c>
      <c r="E95" s="107">
        <v>5.182666254478006</v>
      </c>
      <c r="F95" s="108">
        <v>4.3163303951345213</v>
      </c>
      <c r="G95" s="108">
        <v>4.2398956105264336</v>
      </c>
      <c r="H95" s="108">
        <v>4.1703891251079668</v>
      </c>
      <c r="I95" s="108">
        <v>4.1637058092023453</v>
      </c>
      <c r="J95" s="108">
        <v>4.3094020959448986</v>
      </c>
      <c r="K95" s="108">
        <v>10.512353059117947</v>
      </c>
      <c r="L95" s="108">
        <v>26.205744523419813</v>
      </c>
      <c r="M95" s="108">
        <v>29.783698529825948</v>
      </c>
      <c r="N95" s="108">
        <v>29.984045698474866</v>
      </c>
      <c r="O95" s="108">
        <v>29.919392811498017</v>
      </c>
      <c r="P95" s="108">
        <v>27.55616208272097</v>
      </c>
      <c r="Q95" s="108">
        <v>28.914922148550996</v>
      </c>
      <c r="R95" s="108">
        <v>28.844966144010542</v>
      </c>
      <c r="S95" s="108">
        <v>29.524459374343909</v>
      </c>
      <c r="T95" s="108">
        <v>28.565708112940477</v>
      </c>
      <c r="U95" s="108">
        <v>27.752674855797657</v>
      </c>
      <c r="V95" s="108">
        <v>27.663581196549512</v>
      </c>
      <c r="W95" s="108">
        <v>27.738528285459203</v>
      </c>
      <c r="X95" s="108">
        <v>13.812612572792467</v>
      </c>
      <c r="Y95" s="108">
        <v>8.2580165215846506</v>
      </c>
      <c r="Z95" s="108">
        <v>7.6982294072363366</v>
      </c>
      <c r="AA95" s="108">
        <v>6.9201844651679467</v>
      </c>
      <c r="AB95" s="383">
        <v>5.6689445654628772</v>
      </c>
    </row>
    <row r="96" spans="1:29" x14ac:dyDescent="0.25">
      <c r="A96" s="653"/>
      <c r="B96" s="649"/>
      <c r="C96" s="219" t="s">
        <v>29</v>
      </c>
      <c r="D96" s="589"/>
      <c r="E96" s="114">
        <v>5.4719999999999998E-2</v>
      </c>
      <c r="F96" s="115">
        <v>4.4639999999999999E-2</v>
      </c>
      <c r="G96" s="115">
        <v>4.3920000000000001E-2</v>
      </c>
      <c r="H96" s="115">
        <v>4.3200000000000002E-2</v>
      </c>
      <c r="I96" s="115">
        <v>4.3200000000000002E-2</v>
      </c>
      <c r="J96" s="115">
        <v>4.4639999999999999E-2</v>
      </c>
      <c r="K96" s="115">
        <v>0.10872</v>
      </c>
      <c r="L96" s="115">
        <v>0.26928000000000002</v>
      </c>
      <c r="M96" s="115">
        <v>0.30456</v>
      </c>
      <c r="N96" s="115">
        <v>0.30960000000000004</v>
      </c>
      <c r="O96" s="115">
        <v>0.30743999999999999</v>
      </c>
      <c r="P96" s="115">
        <v>0.28223999999999999</v>
      </c>
      <c r="Q96" s="115">
        <v>0.29808000000000001</v>
      </c>
      <c r="R96" s="115">
        <v>0.29592000000000002</v>
      </c>
      <c r="S96" s="115">
        <v>0.30240000000000006</v>
      </c>
      <c r="T96" s="115">
        <v>0.29448000000000002</v>
      </c>
      <c r="U96" s="115">
        <v>0.28655999999999998</v>
      </c>
      <c r="V96" s="115">
        <v>0.28655999999999998</v>
      </c>
      <c r="W96" s="115">
        <v>0.28872000000000003</v>
      </c>
      <c r="X96" s="115">
        <v>0.14399999999999999</v>
      </c>
      <c r="Y96" s="115">
        <v>8.5680000000000006E-2</v>
      </c>
      <c r="Z96" s="115">
        <v>8.0640000000000003E-2</v>
      </c>
      <c r="AA96" s="115">
        <v>7.2719999999999993E-2</v>
      </c>
      <c r="AB96" s="385">
        <v>5.9760000000000001E-2</v>
      </c>
      <c r="AC96" s="126"/>
    </row>
    <row r="97" spans="1:29" ht="15.75" thickBot="1" x14ac:dyDescent="0.3">
      <c r="A97" s="653"/>
      <c r="B97" s="649"/>
      <c r="C97" s="219" t="s">
        <v>30</v>
      </c>
      <c r="D97" s="590"/>
      <c r="E97" s="114">
        <v>1.008E-2</v>
      </c>
      <c r="F97" s="115">
        <v>6.4800000000000005E-3</v>
      </c>
      <c r="G97" s="115">
        <v>7.92E-3</v>
      </c>
      <c r="H97" s="115">
        <v>5.7599999999999995E-3</v>
      </c>
      <c r="I97" s="115">
        <v>6.4800000000000005E-3</v>
      </c>
      <c r="J97" s="115">
        <v>5.7599999999999995E-3</v>
      </c>
      <c r="K97" s="115">
        <v>9.3600000000000003E-3</v>
      </c>
      <c r="L97" s="115">
        <v>2.232E-2</v>
      </c>
      <c r="M97" s="115">
        <v>3.0960000000000001E-2</v>
      </c>
      <c r="N97" s="115">
        <v>3.0960000000000001E-2</v>
      </c>
      <c r="O97" s="115">
        <v>3.168E-2</v>
      </c>
      <c r="P97" s="115">
        <v>2.9520000000000001E-2</v>
      </c>
      <c r="Q97" s="115">
        <v>3.0240000000000003E-2</v>
      </c>
      <c r="R97" s="115">
        <v>2.8799999999999999E-2</v>
      </c>
      <c r="S97" s="115">
        <v>3.0240000000000003E-2</v>
      </c>
      <c r="T97" s="115">
        <v>3.0960000000000001E-2</v>
      </c>
      <c r="U97" s="115">
        <v>3.2399999999999998E-2</v>
      </c>
      <c r="V97" s="115">
        <v>3.3119999999999997E-2</v>
      </c>
      <c r="W97" s="115">
        <v>3.3119999999999997E-2</v>
      </c>
      <c r="X97" s="115">
        <v>2.0879999999999999E-2</v>
      </c>
      <c r="Y97" s="115">
        <v>1.3679999999999999E-2</v>
      </c>
      <c r="Z97" s="115">
        <v>1.5120000000000001E-2</v>
      </c>
      <c r="AA97" s="115">
        <v>1.3679999999999999E-2</v>
      </c>
      <c r="AB97" s="385">
        <v>1.5120000000000001E-2</v>
      </c>
      <c r="AC97" s="126"/>
    </row>
    <row r="98" spans="1:29" x14ac:dyDescent="0.25">
      <c r="A98" s="583"/>
      <c r="B98" s="648" t="s">
        <v>81</v>
      </c>
      <c r="C98" s="112" t="s">
        <v>37</v>
      </c>
      <c r="D98" s="588" t="s">
        <v>50</v>
      </c>
      <c r="E98" s="113">
        <v>7.9103853357822205</v>
      </c>
      <c r="F98" s="124">
        <v>8.0757149328323301</v>
      </c>
      <c r="G98" s="124">
        <v>7.8542328522866711</v>
      </c>
      <c r="H98" s="124">
        <v>7.8542328522866711</v>
      </c>
      <c r="I98" s="124">
        <v>7.9110410374844555</v>
      </c>
      <c r="J98" s="124">
        <v>9.4528820169113921</v>
      </c>
      <c r="K98" s="124">
        <v>12.39204532796685</v>
      </c>
      <c r="L98" s="124">
        <v>20.530168837866324</v>
      </c>
      <c r="M98" s="124">
        <v>29.290824086069957</v>
      </c>
      <c r="N98" s="124">
        <v>30.262967053809511</v>
      </c>
      <c r="O98" s="124">
        <v>31.951389044597416</v>
      </c>
      <c r="P98" s="124">
        <v>30.016533697249635</v>
      </c>
      <c r="Q98" s="124">
        <v>31.49910601206884</v>
      </c>
      <c r="R98" s="124">
        <v>30.950438125325174</v>
      </c>
      <c r="S98" s="124">
        <v>29.032385051438172</v>
      </c>
      <c r="T98" s="124">
        <v>28.146651270207858</v>
      </c>
      <c r="U98" s="124">
        <v>24.405618591781863</v>
      </c>
      <c r="V98" s="124">
        <v>20.504413198447502</v>
      </c>
      <c r="W98" s="124">
        <v>17.70838713485675</v>
      </c>
      <c r="X98" s="124">
        <v>14.503243201432095</v>
      </c>
      <c r="Y98" s="124">
        <v>12.352327233966955</v>
      </c>
      <c r="Z98" s="124">
        <v>10.928736390630155</v>
      </c>
      <c r="AA98" s="124">
        <v>9.6608515800859465</v>
      </c>
      <c r="AB98" s="386">
        <v>8.2643649689278114</v>
      </c>
      <c r="AC98" s="126"/>
    </row>
    <row r="99" spans="1:29" x14ac:dyDescent="0.25">
      <c r="A99" s="653"/>
      <c r="B99" s="649"/>
      <c r="C99" s="219" t="s">
        <v>29</v>
      </c>
      <c r="D99" s="589"/>
      <c r="E99" s="114">
        <v>8.3519999999999997E-2</v>
      </c>
      <c r="F99" s="115">
        <v>8.3519999999999997E-2</v>
      </c>
      <c r="G99" s="115">
        <v>8.1360000000000002E-2</v>
      </c>
      <c r="H99" s="115">
        <v>8.1360000000000002E-2</v>
      </c>
      <c r="I99" s="115">
        <v>8.208E-2</v>
      </c>
      <c r="J99" s="115">
        <v>9.7920000000000007E-2</v>
      </c>
      <c r="K99" s="115">
        <v>0.12816</v>
      </c>
      <c r="L99" s="115">
        <v>0.21096000000000001</v>
      </c>
      <c r="M99" s="115">
        <v>0.29952000000000001</v>
      </c>
      <c r="N99" s="115">
        <v>0.31248000000000004</v>
      </c>
      <c r="O99" s="115">
        <v>0.32832</v>
      </c>
      <c r="P99" s="115">
        <v>0.30743999999999999</v>
      </c>
      <c r="Q99" s="115">
        <v>0.32472000000000001</v>
      </c>
      <c r="R99" s="115">
        <v>0.31751999999999997</v>
      </c>
      <c r="S99" s="115">
        <v>0.29736000000000001</v>
      </c>
      <c r="T99" s="115">
        <v>0.29016000000000003</v>
      </c>
      <c r="U99" s="115">
        <v>0.252</v>
      </c>
      <c r="V99" s="115">
        <v>0.21240000000000001</v>
      </c>
      <c r="W99" s="115">
        <v>0.18431999999999998</v>
      </c>
      <c r="X99" s="115">
        <v>0.15120000000000003</v>
      </c>
      <c r="Y99" s="115">
        <v>0.12816</v>
      </c>
      <c r="Z99" s="115">
        <v>0.11448</v>
      </c>
      <c r="AA99" s="115">
        <v>0.10152</v>
      </c>
      <c r="AB99" s="385">
        <v>8.7120000000000003E-2</v>
      </c>
      <c r="AC99" s="126"/>
    </row>
    <row r="100" spans="1:29" ht="15.75" thickBot="1" x14ac:dyDescent="0.3">
      <c r="A100" s="653"/>
      <c r="B100" s="649"/>
      <c r="C100" s="219" t="s">
        <v>30</v>
      </c>
      <c r="D100" s="590"/>
      <c r="E100" s="114">
        <v>2.8080000000000001E-2</v>
      </c>
      <c r="F100" s="115">
        <v>2.7359999999999999E-2</v>
      </c>
      <c r="G100" s="115">
        <v>2.664E-2</v>
      </c>
      <c r="H100" s="115">
        <v>2.7359999999999999E-2</v>
      </c>
      <c r="I100" s="115">
        <v>2.5920000000000002E-2</v>
      </c>
      <c r="J100" s="115">
        <v>3.5279999999999999E-2</v>
      </c>
      <c r="K100" s="115">
        <v>4.2480000000000004E-2</v>
      </c>
      <c r="L100" s="115">
        <v>6.9839999999999999E-2</v>
      </c>
      <c r="M100" s="115">
        <v>0.12312000000000001</v>
      </c>
      <c r="N100" s="115">
        <v>0.126</v>
      </c>
      <c r="O100" s="115">
        <v>0.13103999999999999</v>
      </c>
      <c r="P100" s="115">
        <v>0.10152</v>
      </c>
      <c r="Q100" s="115">
        <v>0.11663999999999999</v>
      </c>
      <c r="R100" s="115">
        <v>0.11592</v>
      </c>
      <c r="S100" s="115">
        <v>0.1152</v>
      </c>
      <c r="T100" s="115">
        <v>0.11304</v>
      </c>
      <c r="U100" s="115">
        <v>9.1439999999999994E-2</v>
      </c>
      <c r="V100" s="115">
        <v>8.4239999999999995E-2</v>
      </c>
      <c r="W100" s="115">
        <v>7.0559999999999998E-2</v>
      </c>
      <c r="X100" s="115">
        <v>5.6160000000000002E-2</v>
      </c>
      <c r="Y100" s="115">
        <v>4.6079999999999996E-2</v>
      </c>
      <c r="Z100" s="115">
        <v>4.3920000000000001E-2</v>
      </c>
      <c r="AA100" s="115">
        <v>3.8160000000000006E-2</v>
      </c>
      <c r="AB100" s="385">
        <v>3.0960000000000001E-2</v>
      </c>
      <c r="AC100" s="126"/>
    </row>
    <row r="101" spans="1:29" x14ac:dyDescent="0.25">
      <c r="A101" s="583"/>
      <c r="B101" s="648" t="s">
        <v>82</v>
      </c>
      <c r="C101" s="112" t="s">
        <v>37</v>
      </c>
      <c r="D101" s="588" t="s">
        <v>50</v>
      </c>
      <c r="E101" s="113">
        <v>68.551162366513964</v>
      </c>
      <c r="F101" s="124">
        <v>69.533846443613783</v>
      </c>
      <c r="G101" s="124">
        <v>69.332368162064284</v>
      </c>
      <c r="H101" s="124">
        <v>69.062767248925994</v>
      </c>
      <c r="I101" s="124">
        <v>68.996951214041275</v>
      </c>
      <c r="J101" s="124">
        <v>69.601969075202589</v>
      </c>
      <c r="K101" s="124">
        <v>72.234189994822088</v>
      </c>
      <c r="L101" s="124">
        <v>73.788853806342985</v>
      </c>
      <c r="M101" s="124">
        <v>75.241231102212339</v>
      </c>
      <c r="N101" s="124">
        <v>74.649497282291733</v>
      </c>
      <c r="O101" s="124">
        <v>75.510140758240496</v>
      </c>
      <c r="P101" s="124">
        <v>75.93707992616244</v>
      </c>
      <c r="Q101" s="124">
        <v>75.763219620777548</v>
      </c>
      <c r="R101" s="124">
        <v>78.899195162422217</v>
      </c>
      <c r="S101" s="124">
        <v>78.845501898199785</v>
      </c>
      <c r="T101" s="124">
        <v>77.524104939734841</v>
      </c>
      <c r="U101" s="124">
        <v>77.985283996597062</v>
      </c>
      <c r="V101" s="124">
        <v>78.678533150858442</v>
      </c>
      <c r="W101" s="124">
        <v>78.927533568237777</v>
      </c>
      <c r="X101" s="124">
        <v>79.024886477067227</v>
      </c>
      <c r="Y101" s="124">
        <v>79.359952339167123</v>
      </c>
      <c r="Z101" s="124">
        <v>77.848761451532823</v>
      </c>
      <c r="AA101" s="124">
        <v>76.938000462425279</v>
      </c>
      <c r="AB101" s="386">
        <v>76.077139481893937</v>
      </c>
      <c r="AC101" s="126"/>
    </row>
    <row r="102" spans="1:29" x14ac:dyDescent="0.25">
      <c r="A102" s="653"/>
      <c r="B102" s="649"/>
      <c r="C102" s="219" t="s">
        <v>29</v>
      </c>
      <c r="D102" s="589"/>
      <c r="E102" s="114">
        <v>0.74639999999999995</v>
      </c>
      <c r="F102" s="115">
        <v>0.74160000000000004</v>
      </c>
      <c r="G102" s="115">
        <v>0.74063999999999997</v>
      </c>
      <c r="H102" s="115">
        <v>0.73775999999999997</v>
      </c>
      <c r="I102" s="115">
        <v>0.73824000000000001</v>
      </c>
      <c r="J102" s="115">
        <v>0.74351999999999996</v>
      </c>
      <c r="K102" s="115">
        <v>0.77039999999999997</v>
      </c>
      <c r="L102" s="115">
        <v>0.78192000000000006</v>
      </c>
      <c r="M102" s="115">
        <v>0.79344000000000003</v>
      </c>
      <c r="N102" s="115">
        <v>0.79488000000000003</v>
      </c>
      <c r="O102" s="115">
        <v>0.80015999999999998</v>
      </c>
      <c r="P102" s="115">
        <v>0.80208000000000002</v>
      </c>
      <c r="Q102" s="115">
        <v>0.80544000000000004</v>
      </c>
      <c r="R102" s="115">
        <v>0.83472000000000002</v>
      </c>
      <c r="S102" s="115">
        <v>0.8328000000000001</v>
      </c>
      <c r="T102" s="115">
        <v>0.82416</v>
      </c>
      <c r="U102" s="115">
        <v>0.83040000000000003</v>
      </c>
      <c r="V102" s="115">
        <v>0.84048</v>
      </c>
      <c r="W102" s="115">
        <v>0.84720000000000006</v>
      </c>
      <c r="X102" s="115">
        <v>0.84960000000000002</v>
      </c>
      <c r="Y102" s="115">
        <v>0.84911999999999999</v>
      </c>
      <c r="Z102" s="115">
        <v>0.84096000000000004</v>
      </c>
      <c r="AA102" s="115">
        <v>0.83375999999999995</v>
      </c>
      <c r="AB102" s="385">
        <v>0.82704</v>
      </c>
      <c r="AC102" s="126"/>
    </row>
    <row r="103" spans="1:29" ht="15.75" thickBot="1" x14ac:dyDescent="0.3">
      <c r="A103" s="653"/>
      <c r="B103" s="649"/>
      <c r="C103" s="219" t="s">
        <v>30</v>
      </c>
      <c r="D103" s="590"/>
      <c r="E103" s="105">
        <v>0</v>
      </c>
      <c r="F103" s="125">
        <v>0</v>
      </c>
      <c r="G103" s="125">
        <v>0</v>
      </c>
      <c r="H103" s="125">
        <v>0</v>
      </c>
      <c r="I103" s="125">
        <v>0</v>
      </c>
      <c r="J103" s="125">
        <v>0</v>
      </c>
      <c r="K103" s="125">
        <v>0</v>
      </c>
      <c r="L103" s="125">
        <v>0</v>
      </c>
      <c r="M103" s="125">
        <v>0</v>
      </c>
      <c r="N103" s="125">
        <v>0</v>
      </c>
      <c r="O103" s="125">
        <v>0</v>
      </c>
      <c r="P103" s="125">
        <v>0</v>
      </c>
      <c r="Q103" s="125">
        <v>0</v>
      </c>
      <c r="R103" s="125">
        <v>0</v>
      </c>
      <c r="S103" s="125">
        <v>0</v>
      </c>
      <c r="T103" s="125">
        <v>0</v>
      </c>
      <c r="U103" s="125">
        <v>0</v>
      </c>
      <c r="V103" s="125">
        <v>0</v>
      </c>
      <c r="W103" s="125">
        <v>0</v>
      </c>
      <c r="X103" s="125">
        <v>0</v>
      </c>
      <c r="Y103" s="125">
        <v>0</v>
      </c>
      <c r="Z103" s="125">
        <v>0</v>
      </c>
      <c r="AA103" s="125">
        <v>0</v>
      </c>
      <c r="AB103" s="372">
        <v>0</v>
      </c>
      <c r="AC103" s="126"/>
    </row>
    <row r="104" spans="1:29" ht="15.75" x14ac:dyDescent="0.25">
      <c r="A104" s="583"/>
      <c r="B104" s="648" t="s">
        <v>83</v>
      </c>
      <c r="C104" s="112" t="s">
        <v>37</v>
      </c>
      <c r="D104" s="645" t="s">
        <v>84</v>
      </c>
      <c r="E104" s="177">
        <v>0</v>
      </c>
      <c r="F104" s="141">
        <v>0</v>
      </c>
      <c r="G104" s="141">
        <v>0</v>
      </c>
      <c r="H104" s="141">
        <v>0</v>
      </c>
      <c r="I104" s="141">
        <v>0</v>
      </c>
      <c r="J104" s="141">
        <v>0</v>
      </c>
      <c r="K104" s="141">
        <v>0</v>
      </c>
      <c r="L104" s="141">
        <v>0</v>
      </c>
      <c r="M104" s="141">
        <v>0</v>
      </c>
      <c r="N104" s="141">
        <v>0</v>
      </c>
      <c r="O104" s="141">
        <v>0</v>
      </c>
      <c r="P104" s="141">
        <v>0</v>
      </c>
      <c r="Q104" s="141">
        <v>0</v>
      </c>
      <c r="R104" s="141">
        <v>0</v>
      </c>
      <c r="S104" s="141">
        <v>0</v>
      </c>
      <c r="T104" s="141">
        <v>0</v>
      </c>
      <c r="U104" s="141">
        <v>0</v>
      </c>
      <c r="V104" s="141">
        <v>0</v>
      </c>
      <c r="W104" s="141">
        <v>0</v>
      </c>
      <c r="X104" s="141">
        <v>0</v>
      </c>
      <c r="Y104" s="141">
        <v>0</v>
      </c>
      <c r="Z104" s="141">
        <v>0</v>
      </c>
      <c r="AA104" s="141">
        <v>0</v>
      </c>
      <c r="AB104" s="397">
        <v>0</v>
      </c>
      <c r="AC104" s="126"/>
    </row>
    <row r="105" spans="1:29" ht="15.75" x14ac:dyDescent="0.25">
      <c r="A105" s="653"/>
      <c r="B105" s="649"/>
      <c r="C105" s="219" t="s">
        <v>29</v>
      </c>
      <c r="D105" s="646"/>
      <c r="E105" s="241">
        <v>0</v>
      </c>
      <c r="F105" s="242">
        <v>0</v>
      </c>
      <c r="G105" s="242">
        <v>0</v>
      </c>
      <c r="H105" s="242">
        <v>0</v>
      </c>
      <c r="I105" s="242">
        <v>0</v>
      </c>
      <c r="J105" s="242">
        <v>0</v>
      </c>
      <c r="K105" s="242">
        <v>0</v>
      </c>
      <c r="L105" s="242">
        <v>0</v>
      </c>
      <c r="M105" s="242">
        <v>0</v>
      </c>
      <c r="N105" s="242">
        <v>0</v>
      </c>
      <c r="O105" s="242">
        <v>0</v>
      </c>
      <c r="P105" s="242">
        <v>0</v>
      </c>
      <c r="Q105" s="242">
        <v>0</v>
      </c>
      <c r="R105" s="242">
        <v>0</v>
      </c>
      <c r="S105" s="242">
        <v>0</v>
      </c>
      <c r="T105" s="242">
        <v>0</v>
      </c>
      <c r="U105" s="242">
        <v>0</v>
      </c>
      <c r="V105" s="242">
        <v>0</v>
      </c>
      <c r="W105" s="242">
        <v>0</v>
      </c>
      <c r="X105" s="242">
        <v>0</v>
      </c>
      <c r="Y105" s="242">
        <v>0</v>
      </c>
      <c r="Z105" s="242">
        <v>0</v>
      </c>
      <c r="AA105" s="242">
        <v>0</v>
      </c>
      <c r="AB105" s="404">
        <v>0</v>
      </c>
      <c r="AC105" s="126"/>
    </row>
    <row r="106" spans="1:29" ht="16.5" thickBot="1" x14ac:dyDescent="0.3">
      <c r="A106" s="653"/>
      <c r="B106" s="649"/>
      <c r="C106" s="219" t="s">
        <v>30</v>
      </c>
      <c r="D106" s="647"/>
      <c r="E106" s="243">
        <v>0</v>
      </c>
      <c r="F106" s="244">
        <v>0</v>
      </c>
      <c r="G106" s="244">
        <v>0</v>
      </c>
      <c r="H106" s="244">
        <v>0</v>
      </c>
      <c r="I106" s="244">
        <v>0</v>
      </c>
      <c r="J106" s="244">
        <v>0</v>
      </c>
      <c r="K106" s="244">
        <v>0</v>
      </c>
      <c r="L106" s="244">
        <v>0</v>
      </c>
      <c r="M106" s="244">
        <v>0</v>
      </c>
      <c r="N106" s="244">
        <v>0</v>
      </c>
      <c r="O106" s="244">
        <v>0</v>
      </c>
      <c r="P106" s="244">
        <v>0</v>
      </c>
      <c r="Q106" s="244">
        <v>0</v>
      </c>
      <c r="R106" s="244">
        <v>0</v>
      </c>
      <c r="S106" s="244">
        <v>0</v>
      </c>
      <c r="T106" s="244">
        <v>0</v>
      </c>
      <c r="U106" s="244">
        <v>0</v>
      </c>
      <c r="V106" s="244">
        <v>0</v>
      </c>
      <c r="W106" s="244">
        <v>0</v>
      </c>
      <c r="X106" s="244">
        <v>0</v>
      </c>
      <c r="Y106" s="244">
        <v>0</v>
      </c>
      <c r="Z106" s="244">
        <v>0</v>
      </c>
      <c r="AA106" s="244">
        <v>0</v>
      </c>
      <c r="AB106" s="405">
        <v>0</v>
      </c>
      <c r="AC106" s="126"/>
    </row>
    <row r="107" spans="1:29" x14ac:dyDescent="0.25">
      <c r="A107" s="583"/>
      <c r="B107" s="648" t="s">
        <v>85</v>
      </c>
      <c r="C107" s="112" t="s">
        <v>37</v>
      </c>
      <c r="D107" s="588" t="s">
        <v>45</v>
      </c>
      <c r="E107" s="113">
        <v>5.0357890731770096</v>
      </c>
      <c r="F107" s="124">
        <v>5.7285859622061865</v>
      </c>
      <c r="G107" s="124">
        <v>5.1694493770569085</v>
      </c>
      <c r="H107" s="124">
        <v>5.0961238539780869</v>
      </c>
      <c r="I107" s="124">
        <v>5.0147489745997476</v>
      </c>
      <c r="J107" s="124">
        <v>5.1327866155174959</v>
      </c>
      <c r="K107" s="124">
        <v>6.4262983550389894</v>
      </c>
      <c r="L107" s="124">
        <v>7.9093085662739711</v>
      </c>
      <c r="M107" s="124">
        <v>12.776048375665342</v>
      </c>
      <c r="N107" s="124">
        <v>14.896239416773607</v>
      </c>
      <c r="O107" s="124">
        <v>15.079429416073733</v>
      </c>
      <c r="P107" s="124">
        <v>15.239626753978452</v>
      </c>
      <c r="Q107" s="124">
        <v>15.104466419373665</v>
      </c>
      <c r="R107" s="124">
        <v>15.288965772007833</v>
      </c>
      <c r="S107" s="124">
        <v>15.165467986319191</v>
      </c>
      <c r="T107" s="124">
        <v>14.736064799388942</v>
      </c>
      <c r="U107" s="124">
        <v>14.381307683848098</v>
      </c>
      <c r="V107" s="124">
        <v>12.941954823411974</v>
      </c>
      <c r="W107" s="124">
        <v>9.3406877194848779</v>
      </c>
      <c r="X107" s="124">
        <v>7.1764870597981085</v>
      </c>
      <c r="Y107" s="124">
        <v>6.3690972378128183</v>
      </c>
      <c r="Z107" s="124">
        <v>5.7283528085243685</v>
      </c>
      <c r="AA107" s="124">
        <v>4.9512711394782309</v>
      </c>
      <c r="AB107" s="386">
        <v>4.9356519876186784</v>
      </c>
      <c r="AC107" s="126"/>
    </row>
    <row r="108" spans="1:29" ht="15.75" x14ac:dyDescent="0.25">
      <c r="A108" s="653"/>
      <c r="B108" s="649"/>
      <c r="C108" s="219" t="s">
        <v>29</v>
      </c>
      <c r="D108" s="589"/>
      <c r="E108" s="234">
        <v>5.04E-2</v>
      </c>
      <c r="F108" s="235">
        <v>5.6160000000000002E-2</v>
      </c>
      <c r="G108" s="235">
        <v>5.076E-2</v>
      </c>
      <c r="H108" s="235">
        <v>5.0040000000000001E-2</v>
      </c>
      <c r="I108" s="235">
        <v>4.9320000000000003E-2</v>
      </c>
      <c r="J108" s="235">
        <v>5.04E-2</v>
      </c>
      <c r="K108" s="235">
        <v>6.3E-2</v>
      </c>
      <c r="L108" s="235">
        <v>7.7040000000000011E-2</v>
      </c>
      <c r="M108" s="235">
        <v>0.12384000000000001</v>
      </c>
      <c r="N108" s="235">
        <v>0.14580000000000001</v>
      </c>
      <c r="O108" s="235">
        <v>0.14687999999999998</v>
      </c>
      <c r="P108" s="235">
        <v>0.14796000000000001</v>
      </c>
      <c r="Q108" s="235">
        <v>0.14759999999999998</v>
      </c>
      <c r="R108" s="235">
        <v>0.14868000000000001</v>
      </c>
      <c r="S108" s="235">
        <v>0.14724000000000001</v>
      </c>
      <c r="T108" s="235">
        <v>0.14399999999999999</v>
      </c>
      <c r="U108" s="235">
        <v>0.14076</v>
      </c>
      <c r="V108" s="235">
        <v>0.12708</v>
      </c>
      <c r="W108" s="235">
        <v>9.2159999999999992E-2</v>
      </c>
      <c r="X108" s="235">
        <v>7.0919999999999997E-2</v>
      </c>
      <c r="Y108" s="235">
        <v>6.2640000000000001E-2</v>
      </c>
      <c r="Z108" s="235">
        <v>5.688E-2</v>
      </c>
      <c r="AA108" s="235">
        <v>4.9320000000000003E-2</v>
      </c>
      <c r="AB108" s="402">
        <v>4.9320000000000003E-2</v>
      </c>
      <c r="AC108" s="126"/>
    </row>
    <row r="109" spans="1:29" ht="15.75" thickBot="1" x14ac:dyDescent="0.3">
      <c r="A109" s="653"/>
      <c r="B109" s="649"/>
      <c r="C109" s="219" t="s">
        <v>30</v>
      </c>
      <c r="D109" s="590"/>
      <c r="E109" s="114">
        <v>0</v>
      </c>
      <c r="F109" s="115">
        <v>0</v>
      </c>
      <c r="G109" s="115">
        <v>0</v>
      </c>
      <c r="H109" s="115">
        <v>0</v>
      </c>
      <c r="I109" s="115">
        <v>0</v>
      </c>
      <c r="J109" s="115">
        <v>0</v>
      </c>
      <c r="K109" s="115">
        <v>0</v>
      </c>
      <c r="L109" s="115">
        <v>0</v>
      </c>
      <c r="M109" s="115">
        <v>0</v>
      </c>
      <c r="N109" s="115">
        <v>0</v>
      </c>
      <c r="O109" s="115">
        <v>0</v>
      </c>
      <c r="P109" s="115">
        <v>0</v>
      </c>
      <c r="Q109" s="115">
        <v>0</v>
      </c>
      <c r="R109" s="115">
        <v>0</v>
      </c>
      <c r="S109" s="115">
        <v>0</v>
      </c>
      <c r="T109" s="115">
        <v>0</v>
      </c>
      <c r="U109" s="115">
        <v>0</v>
      </c>
      <c r="V109" s="115">
        <v>0</v>
      </c>
      <c r="W109" s="115">
        <v>0</v>
      </c>
      <c r="X109" s="115">
        <v>0</v>
      </c>
      <c r="Y109" s="115">
        <v>0</v>
      </c>
      <c r="Z109" s="115">
        <v>0</v>
      </c>
      <c r="AA109" s="115">
        <v>0</v>
      </c>
      <c r="AB109" s="385">
        <v>0</v>
      </c>
      <c r="AC109" s="126"/>
    </row>
    <row r="110" spans="1:29" x14ac:dyDescent="0.25">
      <c r="A110" s="583"/>
      <c r="B110" s="648" t="s">
        <v>86</v>
      </c>
      <c r="C110" s="112" t="s">
        <v>37</v>
      </c>
      <c r="D110" s="588" t="s">
        <v>87</v>
      </c>
      <c r="E110" s="113">
        <v>116.24189530134257</v>
      </c>
      <c r="F110" s="124">
        <v>93.375266765088398</v>
      </c>
      <c r="G110" s="124">
        <v>97.147645168106436</v>
      </c>
      <c r="H110" s="124">
        <v>96.238829186720878</v>
      </c>
      <c r="I110" s="124">
        <v>97.708296322615027</v>
      </c>
      <c r="J110" s="124">
        <v>98.056461149491966</v>
      </c>
      <c r="K110" s="124">
        <v>98.693201403838927</v>
      </c>
      <c r="L110" s="124">
        <v>96.2941692843781</v>
      </c>
      <c r="M110" s="124">
        <v>104.85582021878477</v>
      </c>
      <c r="N110" s="124">
        <v>108.64136748002534</v>
      </c>
      <c r="O110" s="124">
        <v>114.28001061791494</v>
      </c>
      <c r="P110" s="124">
        <v>114.50592170252455</v>
      </c>
      <c r="Q110" s="124">
        <v>112.18106620076757</v>
      </c>
      <c r="R110" s="124">
        <v>112.00205361247072</v>
      </c>
      <c r="S110" s="124">
        <v>116.00557678185631</v>
      </c>
      <c r="T110" s="124">
        <v>127.84988692975223</v>
      </c>
      <c r="U110" s="124">
        <v>139.88055927750614</v>
      </c>
      <c r="V110" s="124">
        <v>132.97412780272569</v>
      </c>
      <c r="W110" s="124">
        <v>136.14512689701692</v>
      </c>
      <c r="X110" s="124">
        <v>127.37308110136365</v>
      </c>
      <c r="Y110" s="124">
        <v>133.76389931556437</v>
      </c>
      <c r="Z110" s="124">
        <v>126.86114451740616</v>
      </c>
      <c r="AA110" s="124">
        <v>130.27893743687625</v>
      </c>
      <c r="AB110" s="386">
        <v>122.58257226461194</v>
      </c>
      <c r="AC110" s="126"/>
    </row>
    <row r="111" spans="1:29" ht="15.75" x14ac:dyDescent="0.25">
      <c r="A111" s="653"/>
      <c r="B111" s="649"/>
      <c r="C111" s="219" t="s">
        <v>29</v>
      </c>
      <c r="D111" s="589"/>
      <c r="E111" s="241">
        <v>1.18896</v>
      </c>
      <c r="F111" s="242">
        <v>0.93552000000000002</v>
      </c>
      <c r="G111" s="242">
        <v>0.97487999999999997</v>
      </c>
      <c r="H111" s="242">
        <v>0.96575999999999995</v>
      </c>
      <c r="I111" s="242">
        <v>0.98208000000000006</v>
      </c>
      <c r="J111" s="242">
        <v>0.98399999999999999</v>
      </c>
      <c r="K111" s="242">
        <v>0.98880000000000012</v>
      </c>
      <c r="L111" s="242">
        <v>0.95856000000000008</v>
      </c>
      <c r="M111" s="242">
        <v>1.0387200000000001</v>
      </c>
      <c r="N111" s="242">
        <v>1.0867200000000001</v>
      </c>
      <c r="O111" s="242">
        <v>1.1376000000000002</v>
      </c>
      <c r="P111" s="242">
        <v>1.1361600000000001</v>
      </c>
      <c r="Q111" s="242">
        <v>1.12032</v>
      </c>
      <c r="R111" s="242">
        <v>1.1131200000000001</v>
      </c>
      <c r="S111" s="242">
        <v>1.1510400000000001</v>
      </c>
      <c r="T111" s="242">
        <v>1.2767999999999999</v>
      </c>
      <c r="U111" s="242">
        <v>1.3992</v>
      </c>
      <c r="V111" s="242">
        <v>1.3344</v>
      </c>
      <c r="W111" s="242">
        <v>1.3728</v>
      </c>
      <c r="X111" s="242">
        <v>1.2864</v>
      </c>
      <c r="Y111" s="242">
        <v>1.3444800000000001</v>
      </c>
      <c r="Z111" s="242">
        <v>1.2873600000000001</v>
      </c>
      <c r="AA111" s="242">
        <v>1.3262400000000001</v>
      </c>
      <c r="AB111" s="404">
        <v>1.2518399999999998</v>
      </c>
      <c r="AC111" s="126"/>
    </row>
    <row r="112" spans="1:29" ht="15.75" thickBot="1" x14ac:dyDescent="0.3">
      <c r="A112" s="653"/>
      <c r="B112" s="649"/>
      <c r="C112" s="219" t="s">
        <v>30</v>
      </c>
      <c r="D112" s="590"/>
      <c r="E112" s="106">
        <v>0.48287999999999998</v>
      </c>
      <c r="F112" s="109">
        <v>0.35375999999999996</v>
      </c>
      <c r="G112" s="109">
        <v>0.35184000000000004</v>
      </c>
      <c r="H112" s="109">
        <v>0.34752</v>
      </c>
      <c r="I112" s="109">
        <v>0.34752</v>
      </c>
      <c r="J112" s="109">
        <v>0.34704000000000002</v>
      </c>
      <c r="K112" s="109">
        <v>0.34176000000000001</v>
      </c>
      <c r="L112" s="109">
        <v>0.31728000000000001</v>
      </c>
      <c r="M112" s="109">
        <v>0.34655999999999998</v>
      </c>
      <c r="N112" s="109">
        <v>0.34848000000000001</v>
      </c>
      <c r="O112" s="109">
        <v>0.35664000000000001</v>
      </c>
      <c r="P112" s="109">
        <v>0.35424</v>
      </c>
      <c r="Q112" s="109">
        <v>0.35616000000000003</v>
      </c>
      <c r="R112" s="109">
        <v>0.34464</v>
      </c>
      <c r="S112" s="109">
        <v>0.36143999999999998</v>
      </c>
      <c r="T112" s="109">
        <v>0.46848000000000001</v>
      </c>
      <c r="U112" s="109">
        <v>0.50784000000000007</v>
      </c>
      <c r="V112" s="109">
        <v>0.50352000000000008</v>
      </c>
      <c r="W112" s="109">
        <v>0.51408000000000009</v>
      </c>
      <c r="X112" s="109">
        <v>0.50880000000000003</v>
      </c>
      <c r="Y112" s="109">
        <v>0.53039999999999998</v>
      </c>
      <c r="Z112" s="109">
        <v>0.51456000000000002</v>
      </c>
      <c r="AA112" s="109">
        <v>0.53615999999999997</v>
      </c>
      <c r="AB112" s="373">
        <v>0.53039999999999998</v>
      </c>
      <c r="AC112" s="126"/>
    </row>
    <row r="113" spans="1:29" x14ac:dyDescent="0.25">
      <c r="A113" s="653"/>
      <c r="B113" s="648" t="s">
        <v>88</v>
      </c>
      <c r="C113" s="112" t="s">
        <v>37</v>
      </c>
      <c r="D113" s="588" t="s">
        <v>50</v>
      </c>
      <c r="E113" s="113">
        <v>0.78558309541561355</v>
      </c>
      <c r="F113" s="124">
        <v>0.80200203470886589</v>
      </c>
      <c r="G113" s="124">
        <v>0.80071471202072952</v>
      </c>
      <c r="H113" s="124">
        <v>0.80071471202072952</v>
      </c>
      <c r="I113" s="124">
        <v>1.5988630307337004</v>
      </c>
      <c r="J113" s="124">
        <v>2.2242075333909153</v>
      </c>
      <c r="K113" s="124">
        <v>4.0991215107342036</v>
      </c>
      <c r="L113" s="124">
        <v>5.560662795129935</v>
      </c>
      <c r="M113" s="124">
        <v>6.8495465555117452</v>
      </c>
      <c r="N113" s="124">
        <v>7.4081511976882997</v>
      </c>
      <c r="O113" s="124">
        <v>6.9059844391129843</v>
      </c>
      <c r="P113" s="124">
        <v>6.7484478569928914</v>
      </c>
      <c r="Q113" s="124">
        <v>6.8837070699545553</v>
      </c>
      <c r="R113" s="124">
        <v>6.468009926598568</v>
      </c>
      <c r="S113" s="124">
        <v>5.758675504633934</v>
      </c>
      <c r="T113" s="124">
        <v>5.5427251732101626</v>
      </c>
      <c r="U113" s="124">
        <v>5.3552900224252769</v>
      </c>
      <c r="V113" s="124">
        <v>3.8256369574323745</v>
      </c>
      <c r="W113" s="124">
        <v>3.098967748599931</v>
      </c>
      <c r="X113" s="124">
        <v>1.9448158502491797</v>
      </c>
      <c r="Y113" s="124">
        <v>1.0659086871558001</v>
      </c>
      <c r="Z113" s="124">
        <v>1.0557571758495545</v>
      </c>
      <c r="AA113" s="124">
        <v>0.96471482445113566</v>
      </c>
      <c r="AB113" s="386">
        <v>0.96167156002069054</v>
      </c>
      <c r="AC113" s="126"/>
    </row>
    <row r="114" spans="1:29" ht="15.75" x14ac:dyDescent="0.25">
      <c r="A114" s="653"/>
      <c r="B114" s="649"/>
      <c r="C114" s="219" t="s">
        <v>29</v>
      </c>
      <c r="D114" s="589"/>
      <c r="E114" s="241">
        <v>4.3200000000000001E-3</v>
      </c>
      <c r="F114" s="242">
        <v>4.3200000000000001E-3</v>
      </c>
      <c r="G114" s="242">
        <v>4.3200000000000001E-3</v>
      </c>
      <c r="H114" s="242">
        <v>4.3200000000000001E-3</v>
      </c>
      <c r="I114" s="242">
        <v>8.6400000000000001E-3</v>
      </c>
      <c r="J114" s="242">
        <v>1.2E-2</v>
      </c>
      <c r="K114" s="242">
        <v>2.2080000000000002E-2</v>
      </c>
      <c r="L114" s="242">
        <v>2.9760000000000002E-2</v>
      </c>
      <c r="M114" s="242">
        <v>3.6480000000000005E-2</v>
      </c>
      <c r="N114" s="242">
        <v>3.984E-2</v>
      </c>
      <c r="O114" s="242">
        <v>3.696E-2</v>
      </c>
      <c r="P114" s="242">
        <v>3.5999999999999997E-2</v>
      </c>
      <c r="Q114" s="242">
        <v>3.696E-2</v>
      </c>
      <c r="R114" s="242">
        <v>3.456E-2</v>
      </c>
      <c r="S114" s="242">
        <v>3.0719999999999997E-2</v>
      </c>
      <c r="T114" s="242">
        <v>2.9760000000000002E-2</v>
      </c>
      <c r="U114" s="242">
        <v>2.8799999999999999E-2</v>
      </c>
      <c r="V114" s="242">
        <v>2.0640000000000002E-2</v>
      </c>
      <c r="W114" s="242">
        <v>1.6800000000000002E-2</v>
      </c>
      <c r="X114" s="242">
        <v>1.056E-2</v>
      </c>
      <c r="Y114" s="242">
        <v>5.7599999999999995E-3</v>
      </c>
      <c r="Z114" s="242">
        <v>5.7599999999999995E-3</v>
      </c>
      <c r="AA114" s="242">
        <v>5.28E-3</v>
      </c>
      <c r="AB114" s="404">
        <v>5.28E-3</v>
      </c>
      <c r="AC114" s="126"/>
    </row>
    <row r="115" spans="1:29" ht="15.75" thickBot="1" x14ac:dyDescent="0.3">
      <c r="A115" s="653"/>
      <c r="B115" s="649"/>
      <c r="C115" s="219" t="s">
        <v>30</v>
      </c>
      <c r="D115" s="590"/>
      <c r="E115" s="114">
        <v>0</v>
      </c>
      <c r="F115" s="115">
        <v>0</v>
      </c>
      <c r="G115" s="115">
        <v>0</v>
      </c>
      <c r="H115" s="115">
        <v>0</v>
      </c>
      <c r="I115" s="115">
        <v>0</v>
      </c>
      <c r="J115" s="115">
        <v>0</v>
      </c>
      <c r="K115" s="115">
        <v>0</v>
      </c>
      <c r="L115" s="115">
        <v>4.7999999999999996E-4</v>
      </c>
      <c r="M115" s="115">
        <v>4.7999999999999996E-3</v>
      </c>
      <c r="N115" s="115">
        <v>7.6799999999999993E-3</v>
      </c>
      <c r="O115" s="115">
        <v>5.28E-3</v>
      </c>
      <c r="P115" s="115">
        <v>1.9199999999999998E-3</v>
      </c>
      <c r="Q115" s="115">
        <v>3.8399999999999997E-3</v>
      </c>
      <c r="R115" s="115">
        <v>5.7599999999999995E-3</v>
      </c>
      <c r="S115" s="115">
        <v>6.7199999999999994E-3</v>
      </c>
      <c r="T115" s="115">
        <v>1.9199999999999998E-3</v>
      </c>
      <c r="U115" s="115">
        <v>1.4399999999999999E-3</v>
      </c>
      <c r="V115" s="115">
        <v>4.7999999999999996E-4</v>
      </c>
      <c r="W115" s="115">
        <v>0</v>
      </c>
      <c r="X115" s="115">
        <v>0</v>
      </c>
      <c r="Y115" s="115">
        <v>0</v>
      </c>
      <c r="Z115" s="115">
        <v>0</v>
      </c>
      <c r="AA115" s="115">
        <v>0</v>
      </c>
      <c r="AB115" s="385">
        <v>0</v>
      </c>
      <c r="AC115" s="126"/>
    </row>
    <row r="116" spans="1:29" x14ac:dyDescent="0.25">
      <c r="A116" s="583"/>
      <c r="B116" s="648" t="s">
        <v>89</v>
      </c>
      <c r="C116" s="112" t="s">
        <v>37</v>
      </c>
      <c r="D116" s="588" t="s">
        <v>90</v>
      </c>
      <c r="E116" s="113">
        <v>171.28950997979618</v>
      </c>
      <c r="F116" s="124">
        <v>166.53255308344751</v>
      </c>
      <c r="G116" s="124">
        <v>161.65632072583458</v>
      </c>
      <c r="H116" s="124">
        <v>158.97351370102285</v>
      </c>
      <c r="I116" s="124">
        <v>158.30667035400256</v>
      </c>
      <c r="J116" s="124">
        <v>167.22830454659737</v>
      </c>
      <c r="K116" s="124">
        <v>181.48396558618148</v>
      </c>
      <c r="L116" s="124">
        <v>203.67060146279465</v>
      </c>
      <c r="M116" s="124">
        <v>215.6743074061535</v>
      </c>
      <c r="N116" s="124">
        <v>235.39812199088428</v>
      </c>
      <c r="O116" s="124">
        <v>241.46443115200915</v>
      </c>
      <c r="P116" s="124">
        <v>245.44870143784453</v>
      </c>
      <c r="Q116" s="124">
        <v>239.57954918124071</v>
      </c>
      <c r="R116" s="124">
        <v>240.25822955438622</v>
      </c>
      <c r="S116" s="124">
        <v>233.69109640865079</v>
      </c>
      <c r="T116" s="124">
        <v>231.83779802477824</v>
      </c>
      <c r="U116" s="124">
        <v>238.22759223469149</v>
      </c>
      <c r="V116" s="124">
        <v>243.58511986816177</v>
      </c>
      <c r="W116" s="124">
        <v>238.17324294652047</v>
      </c>
      <c r="X116" s="124">
        <v>233.07715731079091</v>
      </c>
      <c r="Y116" s="124">
        <v>228.77202557448265</v>
      </c>
      <c r="Z116" s="124">
        <v>218.22609665756261</v>
      </c>
      <c r="AA116" s="124">
        <v>202.48161662214795</v>
      </c>
      <c r="AB116" s="386">
        <v>187.17445288406461</v>
      </c>
      <c r="AC116" s="126"/>
    </row>
    <row r="117" spans="1:29" x14ac:dyDescent="0.25">
      <c r="A117" s="653"/>
      <c r="B117" s="649"/>
      <c r="C117" s="219" t="s">
        <v>29</v>
      </c>
      <c r="D117" s="589"/>
      <c r="E117" s="114">
        <v>1.8273600000000001</v>
      </c>
      <c r="F117" s="115">
        <v>1.74024</v>
      </c>
      <c r="G117" s="115">
        <v>1.6919999999999999</v>
      </c>
      <c r="H117" s="115">
        <v>1.6639200000000001</v>
      </c>
      <c r="I117" s="115">
        <v>1.6596000000000002</v>
      </c>
      <c r="J117" s="115">
        <v>1.7503199999999999</v>
      </c>
      <c r="K117" s="115">
        <v>1.8964799999999999</v>
      </c>
      <c r="L117" s="115">
        <v>2.1146400000000001</v>
      </c>
      <c r="M117" s="115">
        <v>2.2284000000000002</v>
      </c>
      <c r="N117" s="115">
        <v>2.4559199999999999</v>
      </c>
      <c r="O117" s="115">
        <v>2.5070399999999999</v>
      </c>
      <c r="P117" s="115">
        <v>2.5401599999999998</v>
      </c>
      <c r="Q117" s="115">
        <v>2.49552</v>
      </c>
      <c r="R117" s="115">
        <v>2.4904799999999998</v>
      </c>
      <c r="S117" s="115">
        <v>2.4184800000000002</v>
      </c>
      <c r="T117" s="115">
        <v>2.4148800000000001</v>
      </c>
      <c r="U117" s="115">
        <v>2.4854400000000001</v>
      </c>
      <c r="V117" s="115">
        <v>2.5495199999999998</v>
      </c>
      <c r="W117" s="115">
        <v>2.50488</v>
      </c>
      <c r="X117" s="115">
        <v>2.4552000000000005</v>
      </c>
      <c r="Y117" s="115">
        <v>2.39832</v>
      </c>
      <c r="Z117" s="115">
        <v>2.3097600000000003</v>
      </c>
      <c r="AA117" s="115">
        <v>2.1499200000000003</v>
      </c>
      <c r="AB117" s="385">
        <v>1.9936800000000001</v>
      </c>
      <c r="AC117" s="126"/>
    </row>
    <row r="118" spans="1:29" ht="15.75" thickBot="1" x14ac:dyDescent="0.3">
      <c r="A118" s="653"/>
      <c r="B118" s="649"/>
      <c r="C118" s="219" t="s">
        <v>30</v>
      </c>
      <c r="D118" s="590"/>
      <c r="E118" s="114">
        <v>0.39168000000000003</v>
      </c>
      <c r="F118" s="115">
        <v>0.38304000000000005</v>
      </c>
      <c r="G118" s="115">
        <v>0.38592000000000004</v>
      </c>
      <c r="H118" s="115">
        <v>0.38592000000000004</v>
      </c>
      <c r="I118" s="115">
        <v>0.38160000000000005</v>
      </c>
      <c r="J118" s="115">
        <v>0.378</v>
      </c>
      <c r="K118" s="115">
        <v>0.37656000000000001</v>
      </c>
      <c r="L118" s="115">
        <v>0.37080000000000002</v>
      </c>
      <c r="M118" s="115">
        <v>0.38951999999999998</v>
      </c>
      <c r="N118" s="115">
        <v>0.42336000000000001</v>
      </c>
      <c r="O118" s="115">
        <v>0.42048000000000002</v>
      </c>
      <c r="P118" s="115">
        <v>0.44568000000000002</v>
      </c>
      <c r="Q118" s="115">
        <v>0.43560000000000004</v>
      </c>
      <c r="R118" s="115">
        <v>0.43775999999999998</v>
      </c>
      <c r="S118" s="115">
        <v>0.43775999999999998</v>
      </c>
      <c r="T118" s="115">
        <v>0.44640000000000002</v>
      </c>
      <c r="U118" s="115">
        <v>0.44712000000000002</v>
      </c>
      <c r="V118" s="115">
        <v>0.44856000000000001</v>
      </c>
      <c r="W118" s="115">
        <v>0.4536</v>
      </c>
      <c r="X118" s="115">
        <v>0.46151999999999999</v>
      </c>
      <c r="Y118" s="115">
        <v>0.47448000000000001</v>
      </c>
      <c r="Z118" s="115">
        <v>0.46440000000000003</v>
      </c>
      <c r="AA118" s="115">
        <v>0.46296000000000004</v>
      </c>
      <c r="AB118" s="385">
        <v>0.46367999999999998</v>
      </c>
      <c r="AC118" s="126"/>
    </row>
    <row r="119" spans="1:29" x14ac:dyDescent="0.25">
      <c r="A119" s="583"/>
      <c r="B119" s="648" t="s">
        <v>91</v>
      </c>
      <c r="C119" s="112" t="s">
        <v>37</v>
      </c>
      <c r="D119" s="588" t="s">
        <v>92</v>
      </c>
      <c r="E119" s="113">
        <v>2.480255906917852</v>
      </c>
      <c r="F119" s="124">
        <v>2.5148689232709285</v>
      </c>
      <c r="G119" s="124">
        <v>2.5452271773854811</v>
      </c>
      <c r="H119" s="124">
        <v>2.5108322155289198</v>
      </c>
      <c r="I119" s="124">
        <v>2.5068084459527524</v>
      </c>
      <c r="J119" s="124">
        <v>2.5968196201703213</v>
      </c>
      <c r="K119" s="124">
        <v>2.5320940528823734</v>
      </c>
      <c r="L119" s="124">
        <v>3.4846604438220723</v>
      </c>
      <c r="M119" s="124">
        <v>5.3657259031579381</v>
      </c>
      <c r="N119" s="124">
        <v>6.7113653953718844</v>
      </c>
      <c r="O119" s="124">
        <v>7.2293701744965402</v>
      </c>
      <c r="P119" s="124">
        <v>7.600700292540961</v>
      </c>
      <c r="Q119" s="124">
        <v>7.5689442110057294</v>
      </c>
      <c r="R119" s="124">
        <v>7.310546013471857</v>
      </c>
      <c r="S119" s="124">
        <v>7.0963059939512876</v>
      </c>
      <c r="T119" s="124">
        <v>7.1196461528181727</v>
      </c>
      <c r="U119" s="124">
        <v>6.6941125280315958</v>
      </c>
      <c r="V119" s="124">
        <v>5.5547863398345285</v>
      </c>
      <c r="W119" s="124">
        <v>3.1834020687016968</v>
      </c>
      <c r="X119" s="124">
        <v>2.8023939735315029</v>
      </c>
      <c r="Y119" s="124">
        <v>2.6785076545796529</v>
      </c>
      <c r="Z119" s="124">
        <v>2.635991660062516</v>
      </c>
      <c r="AA119" s="124">
        <v>2.5767921740259951</v>
      </c>
      <c r="AB119" s="386">
        <v>2.6531590016971962</v>
      </c>
      <c r="AC119" s="126"/>
    </row>
    <row r="120" spans="1:29" x14ac:dyDescent="0.25">
      <c r="A120" s="653"/>
      <c r="B120" s="649"/>
      <c r="C120" s="219" t="s">
        <v>29</v>
      </c>
      <c r="D120" s="589"/>
      <c r="E120" s="114">
        <v>2.6460000000000001E-2</v>
      </c>
      <c r="F120" s="115">
        <v>2.6280000000000001E-2</v>
      </c>
      <c r="G120" s="115">
        <v>2.664E-2</v>
      </c>
      <c r="H120" s="115">
        <v>2.6280000000000001E-2</v>
      </c>
      <c r="I120" s="115">
        <v>2.6280000000000001E-2</v>
      </c>
      <c r="J120" s="115">
        <v>2.7179999999999999E-2</v>
      </c>
      <c r="K120" s="115">
        <v>2.6460000000000001E-2</v>
      </c>
      <c r="L120" s="115">
        <v>3.6179999999999997E-2</v>
      </c>
      <c r="M120" s="115">
        <v>5.5439999999999996E-2</v>
      </c>
      <c r="N120" s="115">
        <v>7.0019999999999999E-2</v>
      </c>
      <c r="O120" s="115">
        <v>7.5060000000000002E-2</v>
      </c>
      <c r="P120" s="115">
        <v>7.8659999999999994E-2</v>
      </c>
      <c r="Q120" s="115">
        <v>7.8840000000000007E-2</v>
      </c>
      <c r="R120" s="115">
        <v>7.578E-2</v>
      </c>
      <c r="S120" s="115">
        <v>7.3439999999999991E-2</v>
      </c>
      <c r="T120" s="115">
        <v>7.415999999999999E-2</v>
      </c>
      <c r="U120" s="115">
        <v>6.9839999999999999E-2</v>
      </c>
      <c r="V120" s="115">
        <v>5.8139999999999997E-2</v>
      </c>
      <c r="W120" s="115">
        <v>3.3480000000000003E-2</v>
      </c>
      <c r="X120" s="115">
        <v>2.9520000000000001E-2</v>
      </c>
      <c r="Y120" s="115">
        <v>2.8080000000000001E-2</v>
      </c>
      <c r="Z120" s="115">
        <v>2.7900000000000001E-2</v>
      </c>
      <c r="AA120" s="115">
        <v>2.7359999999999999E-2</v>
      </c>
      <c r="AB120" s="385">
        <v>2.826E-2</v>
      </c>
      <c r="AC120" s="126"/>
    </row>
    <row r="121" spans="1:29" ht="15.75" thickBot="1" x14ac:dyDescent="0.3">
      <c r="A121" s="653"/>
      <c r="B121" s="649"/>
      <c r="C121" s="219" t="s">
        <v>30</v>
      </c>
      <c r="D121" s="590"/>
      <c r="E121" s="114">
        <v>7.7400000000000004E-3</v>
      </c>
      <c r="F121" s="115">
        <v>7.5600000000000007E-3</v>
      </c>
      <c r="G121" s="115">
        <v>7.92E-3</v>
      </c>
      <c r="H121" s="115">
        <v>7.7400000000000004E-3</v>
      </c>
      <c r="I121" s="115">
        <v>7.5600000000000007E-3</v>
      </c>
      <c r="J121" s="115">
        <v>7.92E-3</v>
      </c>
      <c r="K121" s="115">
        <v>7.92E-3</v>
      </c>
      <c r="L121" s="115">
        <v>6.8399999999999997E-3</v>
      </c>
      <c r="M121" s="115">
        <v>3.96E-3</v>
      </c>
      <c r="N121" s="115">
        <v>4.1399999999999996E-3</v>
      </c>
      <c r="O121" s="115">
        <v>2.7000000000000001E-3</v>
      </c>
      <c r="P121" s="115">
        <v>2.16E-3</v>
      </c>
      <c r="Q121" s="115">
        <v>2.7000000000000001E-3</v>
      </c>
      <c r="R121" s="115">
        <v>2.8799999999999997E-3</v>
      </c>
      <c r="S121" s="115">
        <v>3.4199999999999999E-3</v>
      </c>
      <c r="T121" s="115">
        <v>2.7000000000000001E-3</v>
      </c>
      <c r="U121" s="115">
        <v>3.4199999999999999E-3</v>
      </c>
      <c r="V121" s="115">
        <v>2.8799999999999997E-3</v>
      </c>
      <c r="W121" s="115">
        <v>7.5600000000000007E-3</v>
      </c>
      <c r="X121" s="115">
        <v>8.2799999999999992E-3</v>
      </c>
      <c r="Y121" s="115">
        <v>8.6400000000000001E-3</v>
      </c>
      <c r="Z121" s="115">
        <v>8.8199999999999997E-3</v>
      </c>
      <c r="AA121" s="115">
        <v>8.6400000000000001E-3</v>
      </c>
      <c r="AB121" s="385">
        <v>9.1799999999999989E-3</v>
      </c>
      <c r="AC121" s="126"/>
    </row>
    <row r="122" spans="1:29" x14ac:dyDescent="0.25">
      <c r="A122" s="583"/>
      <c r="B122" s="648" t="s">
        <v>93</v>
      </c>
      <c r="C122" s="112" t="s">
        <v>37</v>
      </c>
      <c r="D122" s="588" t="s">
        <v>94</v>
      </c>
      <c r="E122" s="113">
        <v>4.8319595154531791</v>
      </c>
      <c r="F122" s="124">
        <v>4.6828916992637861</v>
      </c>
      <c r="G122" s="124">
        <v>4.2895431001110511</v>
      </c>
      <c r="H122" s="124">
        <v>4.3349350905884183</v>
      </c>
      <c r="I122" s="124">
        <v>4.2826688323224111</v>
      </c>
      <c r="J122" s="124">
        <v>4.2214551143950025</v>
      </c>
      <c r="K122" s="124">
        <v>5.2966687666430197</v>
      </c>
      <c r="L122" s="124">
        <v>6.7723674595065049</v>
      </c>
      <c r="M122" s="124">
        <v>10.162122642105905</v>
      </c>
      <c r="N122" s="124">
        <v>12.932843251435193</v>
      </c>
      <c r="O122" s="124">
        <v>12.721068606370327</v>
      </c>
      <c r="P122" s="124">
        <v>12.785324681445715</v>
      </c>
      <c r="Q122" s="124">
        <v>12.634421272047522</v>
      </c>
      <c r="R122" s="124">
        <v>13.314603767551617</v>
      </c>
      <c r="S122" s="124">
        <v>12.096707553181137</v>
      </c>
      <c r="T122" s="124">
        <v>12.087081722355931</v>
      </c>
      <c r="U122" s="124">
        <v>11.430083296162794</v>
      </c>
      <c r="V122" s="124">
        <v>10.145109871691215</v>
      </c>
      <c r="W122" s="124">
        <v>6.5502962616179294</v>
      </c>
      <c r="X122" s="124">
        <v>5.5250450291169892</v>
      </c>
      <c r="Y122" s="124">
        <v>5.2343730172829472</v>
      </c>
      <c r="Z122" s="124">
        <v>6.2393812688387804</v>
      </c>
      <c r="AA122" s="124">
        <v>5.6826893648095655</v>
      </c>
      <c r="AB122" s="386">
        <v>5.084905280257825</v>
      </c>
      <c r="AC122" s="126"/>
    </row>
    <row r="123" spans="1:29" ht="15.75" x14ac:dyDescent="0.25">
      <c r="A123" s="653"/>
      <c r="B123" s="649"/>
      <c r="C123" s="219" t="s">
        <v>29</v>
      </c>
      <c r="D123" s="589"/>
      <c r="E123" s="241">
        <v>5.2080000000000001E-2</v>
      </c>
      <c r="F123" s="242">
        <v>4.9439999999999998E-2</v>
      </c>
      <c r="G123" s="242">
        <v>4.5359999999999998E-2</v>
      </c>
      <c r="H123" s="242">
        <v>4.5840000000000006E-2</v>
      </c>
      <c r="I123" s="242">
        <v>4.5359999999999998E-2</v>
      </c>
      <c r="J123" s="242">
        <v>4.4639999999999999E-2</v>
      </c>
      <c r="K123" s="242">
        <v>5.5920000000000004E-2</v>
      </c>
      <c r="L123" s="242">
        <v>7.1040000000000006E-2</v>
      </c>
      <c r="M123" s="242">
        <v>0.10607999999999999</v>
      </c>
      <c r="N123" s="242">
        <v>0.13632</v>
      </c>
      <c r="O123" s="242">
        <v>0.13344</v>
      </c>
      <c r="P123" s="242">
        <v>0.13367999999999999</v>
      </c>
      <c r="Q123" s="242">
        <v>0.13295999999999999</v>
      </c>
      <c r="R123" s="242">
        <v>0.13944000000000001</v>
      </c>
      <c r="S123" s="242">
        <v>0.12648000000000001</v>
      </c>
      <c r="T123" s="242">
        <v>0.12720000000000001</v>
      </c>
      <c r="U123" s="242">
        <v>0.12048</v>
      </c>
      <c r="V123" s="242">
        <v>0.10728</v>
      </c>
      <c r="W123" s="242">
        <v>6.9600000000000009E-2</v>
      </c>
      <c r="X123" s="242">
        <v>5.8800000000000005E-2</v>
      </c>
      <c r="Y123" s="242">
        <v>5.5439999999999996E-2</v>
      </c>
      <c r="Z123" s="242">
        <v>6.6720000000000002E-2</v>
      </c>
      <c r="AA123" s="242">
        <v>6.096E-2</v>
      </c>
      <c r="AB123" s="404">
        <v>5.4719999999999998E-2</v>
      </c>
      <c r="AC123" s="126"/>
    </row>
    <row r="124" spans="1:29" ht="15.75" thickBot="1" x14ac:dyDescent="0.3">
      <c r="A124" s="653"/>
      <c r="B124" s="649"/>
      <c r="C124" s="219" t="s">
        <v>30</v>
      </c>
      <c r="D124" s="590"/>
      <c r="E124" s="114">
        <v>1.056E-2</v>
      </c>
      <c r="F124" s="115">
        <v>1.0800000000000001E-2</v>
      </c>
      <c r="G124" s="115">
        <v>1.008E-2</v>
      </c>
      <c r="H124" s="115">
        <v>1.0320000000000001E-2</v>
      </c>
      <c r="I124" s="115">
        <v>9.8399999999999998E-3</v>
      </c>
      <c r="J124" s="115">
        <v>9.3600000000000003E-3</v>
      </c>
      <c r="K124" s="115">
        <v>9.5999999999999992E-3</v>
      </c>
      <c r="L124" s="115">
        <v>8.4000000000000012E-3</v>
      </c>
      <c r="M124" s="115">
        <v>2.3039999999999998E-2</v>
      </c>
      <c r="N124" s="115">
        <v>2.5920000000000002E-2</v>
      </c>
      <c r="O124" s="115">
        <v>2.3519999999999999E-2</v>
      </c>
      <c r="P124" s="115">
        <v>2.0640000000000002E-2</v>
      </c>
      <c r="Q124" s="115">
        <v>1.584E-2</v>
      </c>
      <c r="R124" s="115">
        <v>2.6879999999999998E-2</v>
      </c>
      <c r="S124" s="115">
        <v>2.496E-2</v>
      </c>
      <c r="T124" s="115">
        <v>2.6400000000000003E-2</v>
      </c>
      <c r="U124" s="115">
        <v>2.112E-2</v>
      </c>
      <c r="V124" s="115">
        <v>2.0160000000000001E-2</v>
      </c>
      <c r="W124" s="115">
        <v>1.3200000000000002E-2</v>
      </c>
      <c r="X124" s="115">
        <v>1.3679999999999999E-2</v>
      </c>
      <c r="Y124" s="115">
        <v>1.3439999999999999E-2</v>
      </c>
      <c r="Z124" s="115">
        <v>1.2960000000000001E-2</v>
      </c>
      <c r="AA124" s="115">
        <v>1.2960000000000001E-2</v>
      </c>
      <c r="AB124" s="385">
        <v>1.3679999999999999E-2</v>
      </c>
      <c r="AC124" s="126"/>
    </row>
    <row r="125" spans="1:29" x14ac:dyDescent="0.25">
      <c r="A125" s="583"/>
      <c r="B125" s="648" t="s">
        <v>95</v>
      </c>
      <c r="C125" s="112" t="s">
        <v>37</v>
      </c>
      <c r="D125" s="588" t="s">
        <v>50</v>
      </c>
      <c r="E125" s="113">
        <v>0</v>
      </c>
      <c r="F125" s="124">
        <v>0</v>
      </c>
      <c r="G125" s="124">
        <v>0</v>
      </c>
      <c r="H125" s="124">
        <v>0</v>
      </c>
      <c r="I125" s="124">
        <v>0</v>
      </c>
      <c r="J125" s="124">
        <v>0</v>
      </c>
      <c r="K125" s="124">
        <v>0</v>
      </c>
      <c r="L125" s="124">
        <v>0</v>
      </c>
      <c r="M125" s="124">
        <v>0</v>
      </c>
      <c r="N125" s="124">
        <v>0</v>
      </c>
      <c r="O125" s="124">
        <v>0</v>
      </c>
      <c r="P125" s="124">
        <v>0</v>
      </c>
      <c r="Q125" s="124">
        <v>0</v>
      </c>
      <c r="R125" s="124">
        <v>0</v>
      </c>
      <c r="S125" s="124">
        <v>0</v>
      </c>
      <c r="T125" s="124">
        <v>0</v>
      </c>
      <c r="U125" s="124">
        <v>0</v>
      </c>
      <c r="V125" s="124">
        <v>0</v>
      </c>
      <c r="W125" s="124">
        <v>0</v>
      </c>
      <c r="X125" s="124">
        <v>0</v>
      </c>
      <c r="Y125" s="124">
        <v>0</v>
      </c>
      <c r="Z125" s="124">
        <v>0</v>
      </c>
      <c r="AA125" s="124">
        <v>0</v>
      </c>
      <c r="AB125" s="386">
        <v>0</v>
      </c>
      <c r="AC125" s="126"/>
    </row>
    <row r="126" spans="1:29" x14ac:dyDescent="0.25">
      <c r="A126" s="653"/>
      <c r="B126" s="649"/>
      <c r="C126" s="219" t="s">
        <v>29</v>
      </c>
      <c r="D126" s="589"/>
      <c r="E126" s="114">
        <v>0</v>
      </c>
      <c r="F126" s="115">
        <v>0</v>
      </c>
      <c r="G126" s="115">
        <v>0</v>
      </c>
      <c r="H126" s="115">
        <v>0</v>
      </c>
      <c r="I126" s="115">
        <v>0</v>
      </c>
      <c r="J126" s="115">
        <v>0</v>
      </c>
      <c r="K126" s="115">
        <v>0</v>
      </c>
      <c r="L126" s="115">
        <v>0</v>
      </c>
      <c r="M126" s="115">
        <v>0</v>
      </c>
      <c r="N126" s="115">
        <v>0</v>
      </c>
      <c r="O126" s="115">
        <v>0</v>
      </c>
      <c r="P126" s="115">
        <v>0</v>
      </c>
      <c r="Q126" s="115">
        <v>0</v>
      </c>
      <c r="R126" s="115">
        <v>0</v>
      </c>
      <c r="S126" s="115">
        <v>0</v>
      </c>
      <c r="T126" s="115">
        <v>0</v>
      </c>
      <c r="U126" s="115">
        <v>0</v>
      </c>
      <c r="V126" s="115">
        <v>0</v>
      </c>
      <c r="W126" s="115">
        <v>0</v>
      </c>
      <c r="X126" s="115">
        <v>0</v>
      </c>
      <c r="Y126" s="115">
        <v>0</v>
      </c>
      <c r="Z126" s="115">
        <v>0</v>
      </c>
      <c r="AA126" s="115">
        <v>0</v>
      </c>
      <c r="AB126" s="385">
        <v>0</v>
      </c>
      <c r="AC126" s="126"/>
    </row>
    <row r="127" spans="1:29" ht="15.75" thickBot="1" x14ac:dyDescent="0.3">
      <c r="A127" s="653"/>
      <c r="B127" s="649"/>
      <c r="C127" s="219" t="s">
        <v>30</v>
      </c>
      <c r="D127" s="590"/>
      <c r="E127" s="114">
        <v>0</v>
      </c>
      <c r="F127" s="115">
        <v>0</v>
      </c>
      <c r="G127" s="115">
        <v>0</v>
      </c>
      <c r="H127" s="115">
        <v>0</v>
      </c>
      <c r="I127" s="115">
        <v>0</v>
      </c>
      <c r="J127" s="115">
        <v>0</v>
      </c>
      <c r="K127" s="115">
        <v>0</v>
      </c>
      <c r="L127" s="115">
        <v>0</v>
      </c>
      <c r="M127" s="115">
        <v>0</v>
      </c>
      <c r="N127" s="115">
        <v>0</v>
      </c>
      <c r="O127" s="115">
        <v>0</v>
      </c>
      <c r="P127" s="115">
        <v>0</v>
      </c>
      <c r="Q127" s="115">
        <v>0</v>
      </c>
      <c r="R127" s="115">
        <v>0</v>
      </c>
      <c r="S127" s="115">
        <v>0</v>
      </c>
      <c r="T127" s="115">
        <v>0</v>
      </c>
      <c r="U127" s="115">
        <v>0</v>
      </c>
      <c r="V127" s="115">
        <v>0</v>
      </c>
      <c r="W127" s="115">
        <v>0</v>
      </c>
      <c r="X127" s="115">
        <v>0</v>
      </c>
      <c r="Y127" s="115">
        <v>0</v>
      </c>
      <c r="Z127" s="115">
        <v>0</v>
      </c>
      <c r="AA127" s="115">
        <v>0</v>
      </c>
      <c r="AB127" s="385">
        <v>0</v>
      </c>
      <c r="AC127" s="126"/>
    </row>
    <row r="128" spans="1:29" x14ac:dyDescent="0.25">
      <c r="A128" s="583"/>
      <c r="B128" s="648" t="s">
        <v>96</v>
      </c>
      <c r="C128" s="112" t="s">
        <v>37</v>
      </c>
      <c r="D128" s="588" t="s">
        <v>97</v>
      </c>
      <c r="E128" s="113">
        <v>1.2067070009884895</v>
      </c>
      <c r="F128" s="124">
        <v>1.2216137531430769</v>
      </c>
      <c r="G128" s="124">
        <v>1.2299501534954906</v>
      </c>
      <c r="H128" s="124">
        <v>1.2299501534954906</v>
      </c>
      <c r="I128" s="124">
        <v>1.2176983244471054</v>
      </c>
      <c r="J128" s="124">
        <v>1.2299501534954906</v>
      </c>
      <c r="K128" s="124">
        <v>2.1785063271341363</v>
      </c>
      <c r="L128" s="124">
        <v>3.5651484924139267</v>
      </c>
      <c r="M128" s="124">
        <v>4.0728061031358749</v>
      </c>
      <c r="N128" s="124">
        <v>4.0770726508175983</v>
      </c>
      <c r="O128" s="124">
        <v>3.6654939854064903</v>
      </c>
      <c r="P128" s="124">
        <v>3.7329377206205527</v>
      </c>
      <c r="Q128" s="124">
        <v>4.1054924153585652</v>
      </c>
      <c r="R128" s="124">
        <v>4.2814151784647727</v>
      </c>
      <c r="S128" s="124">
        <v>3.687809211288811</v>
      </c>
      <c r="T128" s="124">
        <v>3.6536698112600172</v>
      </c>
      <c r="U128" s="124">
        <v>4.9149845413290967</v>
      </c>
      <c r="V128" s="124">
        <v>5.0639622133684119</v>
      </c>
      <c r="W128" s="124">
        <v>3.5856295709660424</v>
      </c>
      <c r="X128" s="124">
        <v>3.3070691336833984</v>
      </c>
      <c r="Y128" s="124">
        <v>1.437021099582044</v>
      </c>
      <c r="Z128" s="124">
        <v>1.2377811539559893</v>
      </c>
      <c r="AA128" s="124">
        <v>1.2451425904812639</v>
      </c>
      <c r="AB128" s="386">
        <v>1.2412146958740675</v>
      </c>
      <c r="AC128" s="126"/>
    </row>
    <row r="129" spans="1:29" x14ac:dyDescent="0.25">
      <c r="A129" s="653"/>
      <c r="B129" s="649"/>
      <c r="C129" s="219" t="s">
        <v>29</v>
      </c>
      <c r="D129" s="589"/>
      <c r="E129" s="114">
        <v>1.0749999999999999E-2</v>
      </c>
      <c r="F129" s="115">
        <v>1.0659999999999999E-2</v>
      </c>
      <c r="G129" s="115">
        <v>1.0749999999999999E-2</v>
      </c>
      <c r="H129" s="115">
        <v>1.0749999999999999E-2</v>
      </c>
      <c r="I129" s="115">
        <v>1.0659999999999999E-2</v>
      </c>
      <c r="J129" s="115">
        <v>1.0749999999999999E-2</v>
      </c>
      <c r="K129" s="115">
        <v>1.9010000000000003E-2</v>
      </c>
      <c r="L129" s="115">
        <v>3.091E-2</v>
      </c>
      <c r="M129" s="115">
        <v>3.5139999999999998E-2</v>
      </c>
      <c r="N129" s="115">
        <v>3.5520000000000003E-2</v>
      </c>
      <c r="O129" s="115">
        <v>3.1780000000000003E-2</v>
      </c>
      <c r="P129" s="115">
        <v>3.2259999999999997E-2</v>
      </c>
      <c r="Q129" s="115">
        <v>3.5709999999999999E-2</v>
      </c>
      <c r="R129" s="115">
        <v>3.7060000000000003E-2</v>
      </c>
      <c r="S129" s="115">
        <v>3.1870000000000002E-2</v>
      </c>
      <c r="T129" s="115">
        <v>3.1780000000000003E-2</v>
      </c>
      <c r="U129" s="115">
        <v>4.2819999999999997E-2</v>
      </c>
      <c r="V129" s="115">
        <v>4.4260000000000001E-2</v>
      </c>
      <c r="W129" s="115">
        <v>3.1490000000000004E-2</v>
      </c>
      <c r="X129" s="115">
        <v>2.9090000000000001E-2</v>
      </c>
      <c r="Y129" s="115">
        <v>1.2580000000000001E-2</v>
      </c>
      <c r="Z129" s="115">
        <v>1.094E-2</v>
      </c>
      <c r="AA129" s="115">
        <v>1.1040000000000001E-2</v>
      </c>
      <c r="AB129" s="385">
        <v>1.1040000000000001E-2</v>
      </c>
      <c r="AC129" s="126"/>
    </row>
    <row r="130" spans="1:29" ht="15.75" thickBot="1" x14ac:dyDescent="0.3">
      <c r="A130" s="653"/>
      <c r="B130" s="649"/>
      <c r="C130" s="219" t="s">
        <v>30</v>
      </c>
      <c r="D130" s="590"/>
      <c r="E130" s="114">
        <v>7.9699999999999997E-3</v>
      </c>
      <c r="F130" s="115">
        <v>7.5799999999999999E-3</v>
      </c>
      <c r="G130" s="115">
        <v>7.7800000000000005E-3</v>
      </c>
      <c r="H130" s="115">
        <v>7.8700000000000003E-3</v>
      </c>
      <c r="I130" s="115">
        <v>7.7800000000000005E-3</v>
      </c>
      <c r="J130" s="115">
        <v>7.7800000000000005E-3</v>
      </c>
      <c r="K130" s="115">
        <v>8.8299999999999993E-3</v>
      </c>
      <c r="L130" s="115">
        <v>1.315E-2</v>
      </c>
      <c r="M130" s="115">
        <v>1.4019999999999999E-2</v>
      </c>
      <c r="N130" s="115">
        <v>1.286E-2</v>
      </c>
      <c r="O130" s="115">
        <v>1.1710000000000002E-2</v>
      </c>
      <c r="P130" s="115">
        <v>1.3630000000000001E-2</v>
      </c>
      <c r="Q130" s="115">
        <v>1.325E-2</v>
      </c>
      <c r="R130" s="115">
        <v>1.4019999999999999E-2</v>
      </c>
      <c r="S130" s="115">
        <v>1.43E-2</v>
      </c>
      <c r="T130" s="115">
        <v>1.43E-2</v>
      </c>
      <c r="U130" s="115">
        <v>1.469E-2</v>
      </c>
      <c r="V130" s="115">
        <v>1.5169999999999999E-2</v>
      </c>
      <c r="W130" s="115">
        <v>1.315E-2</v>
      </c>
      <c r="X130" s="115">
        <v>9.8900000000000012E-3</v>
      </c>
      <c r="Y130" s="115">
        <v>8.26E-3</v>
      </c>
      <c r="Z130" s="115">
        <v>8.4499999999999992E-3</v>
      </c>
      <c r="AA130" s="115">
        <v>8.5400000000000007E-3</v>
      </c>
      <c r="AB130" s="385">
        <v>8.9300000000000004E-3</v>
      </c>
      <c r="AC130" s="126"/>
    </row>
    <row r="131" spans="1:29" x14ac:dyDescent="0.25">
      <c r="A131" s="583"/>
      <c r="B131" s="648" t="s">
        <v>98</v>
      </c>
      <c r="C131" s="112" t="s">
        <v>37</v>
      </c>
      <c r="D131" s="588" t="s">
        <v>50</v>
      </c>
      <c r="E131" s="113">
        <v>179.97435393009215</v>
      </c>
      <c r="F131" s="124">
        <v>183.7808815226517</v>
      </c>
      <c r="G131" s="124">
        <v>183.62068858993894</v>
      </c>
      <c r="H131" s="124">
        <v>183.59822184717737</v>
      </c>
      <c r="I131" s="124">
        <v>183.32642466591656</v>
      </c>
      <c r="J131" s="124">
        <v>183.62068858993894</v>
      </c>
      <c r="K131" s="124">
        <v>184.00591015191912</v>
      </c>
      <c r="L131" s="124">
        <v>185.28748096675631</v>
      </c>
      <c r="M131" s="124">
        <v>186.19132233732583</v>
      </c>
      <c r="N131" s="124">
        <v>184.3247550647892</v>
      </c>
      <c r="O131" s="124">
        <v>185.35542650433121</v>
      </c>
      <c r="P131" s="124">
        <v>185.86634165051129</v>
      </c>
      <c r="Q131" s="124">
        <v>184.4866003399863</v>
      </c>
      <c r="R131" s="124">
        <v>185.45167350569338</v>
      </c>
      <c r="S131" s="124">
        <v>185.73000937057205</v>
      </c>
      <c r="T131" s="124">
        <v>184.41887398156487</v>
      </c>
      <c r="U131" s="124">
        <v>184.1669813688423</v>
      </c>
      <c r="V131" s="124">
        <v>183.5532883616543</v>
      </c>
      <c r="W131" s="124">
        <v>165.39007529865577</v>
      </c>
      <c r="X131" s="124">
        <v>151.37507209067596</v>
      </c>
      <c r="Y131" s="124">
        <v>106.00766951806212</v>
      </c>
      <c r="Z131" s="124">
        <v>182.6913143310372</v>
      </c>
      <c r="AA131" s="124">
        <v>183.41983875354236</v>
      </c>
      <c r="AB131" s="386">
        <v>183.26068915821284</v>
      </c>
      <c r="AC131" s="126"/>
    </row>
    <row r="132" spans="1:29" x14ac:dyDescent="0.25">
      <c r="A132" s="653"/>
      <c r="B132" s="649"/>
      <c r="C132" s="219" t="s">
        <v>29</v>
      </c>
      <c r="D132" s="589"/>
      <c r="E132" s="114">
        <v>1.9596000000000002</v>
      </c>
      <c r="F132" s="115">
        <v>1.9600799999999998</v>
      </c>
      <c r="G132" s="115">
        <v>1.9615199999999999</v>
      </c>
      <c r="H132" s="115">
        <v>1.9612799999999999</v>
      </c>
      <c r="I132" s="115">
        <v>1.9615199999999999</v>
      </c>
      <c r="J132" s="115">
        <v>1.9615199999999999</v>
      </c>
      <c r="K132" s="115">
        <v>1.96248</v>
      </c>
      <c r="L132" s="115">
        <v>1.9634400000000001</v>
      </c>
      <c r="M132" s="115">
        <v>1.9634400000000001</v>
      </c>
      <c r="N132" s="115">
        <v>1.96272</v>
      </c>
      <c r="O132" s="115">
        <v>1.9641600000000001</v>
      </c>
      <c r="P132" s="115">
        <v>1.9632000000000001</v>
      </c>
      <c r="Q132" s="115">
        <v>1.9612799999999999</v>
      </c>
      <c r="R132" s="115">
        <v>1.962</v>
      </c>
      <c r="S132" s="115">
        <v>1.9617599999999999</v>
      </c>
      <c r="T132" s="115">
        <v>1.9605599999999999</v>
      </c>
      <c r="U132" s="115">
        <v>1.9610399999999999</v>
      </c>
      <c r="V132" s="115">
        <v>1.9607999999999999</v>
      </c>
      <c r="W132" s="115">
        <v>1.77528</v>
      </c>
      <c r="X132" s="115">
        <v>1.62744</v>
      </c>
      <c r="Y132" s="115">
        <v>1.1342399999999999</v>
      </c>
      <c r="Z132" s="115">
        <v>1.9735199999999999</v>
      </c>
      <c r="AA132" s="115">
        <v>1.9876800000000001</v>
      </c>
      <c r="AB132" s="385">
        <v>1.99224</v>
      </c>
      <c r="AC132" s="126"/>
    </row>
    <row r="133" spans="1:29" ht="15.75" thickBot="1" x14ac:dyDescent="0.3">
      <c r="A133" s="653"/>
      <c r="B133" s="649"/>
      <c r="C133" s="219" t="s">
        <v>30</v>
      </c>
      <c r="D133" s="590"/>
      <c r="E133" s="117">
        <v>8.5199999999999998E-2</v>
      </c>
      <c r="F133" s="118">
        <v>8.4960000000000008E-2</v>
      </c>
      <c r="G133" s="118">
        <v>8.616E-2</v>
      </c>
      <c r="H133" s="118">
        <v>8.6639999999999995E-2</v>
      </c>
      <c r="I133" s="118">
        <v>8.7120000000000003E-2</v>
      </c>
      <c r="J133" s="118">
        <v>8.7600000000000011E-2</v>
      </c>
      <c r="K133" s="118">
        <v>8.8800000000000004E-2</v>
      </c>
      <c r="L133" s="118">
        <v>8.9520000000000002E-2</v>
      </c>
      <c r="M133" s="118">
        <v>8.8079999999999992E-2</v>
      </c>
      <c r="N133" s="118">
        <v>8.7840000000000001E-2</v>
      </c>
      <c r="O133" s="118">
        <v>8.7600000000000011E-2</v>
      </c>
      <c r="P133" s="118">
        <v>8.7120000000000003E-2</v>
      </c>
      <c r="Q133" s="118">
        <v>8.7120000000000003E-2</v>
      </c>
      <c r="R133" s="118">
        <v>8.7840000000000001E-2</v>
      </c>
      <c r="S133" s="118">
        <v>8.7840000000000001E-2</v>
      </c>
      <c r="T133" s="118">
        <v>8.6400000000000005E-2</v>
      </c>
      <c r="U133" s="118">
        <v>8.6639999999999995E-2</v>
      </c>
      <c r="V133" s="118">
        <v>8.616E-2</v>
      </c>
      <c r="W133" s="118">
        <v>6.9839999999999999E-2</v>
      </c>
      <c r="X133" s="118">
        <v>6.9600000000000009E-2</v>
      </c>
      <c r="Y133" s="118">
        <v>4.7039999999999998E-2</v>
      </c>
      <c r="Z133" s="118">
        <v>8.4239999999999995E-2</v>
      </c>
      <c r="AA133" s="118">
        <v>8.6400000000000005E-2</v>
      </c>
      <c r="AB133" s="406">
        <v>8.616E-2</v>
      </c>
      <c r="AC133" s="126"/>
    </row>
    <row r="134" spans="1:29" x14ac:dyDescent="0.25">
      <c r="A134" s="583"/>
      <c r="B134" s="648" t="s">
        <v>99</v>
      </c>
      <c r="C134" s="112" t="s">
        <v>37</v>
      </c>
      <c r="D134" s="588" t="s">
        <v>100</v>
      </c>
      <c r="E134" s="113">
        <v>0.56028824372735209</v>
      </c>
      <c r="F134" s="124">
        <v>0.5719984481782453</v>
      </c>
      <c r="G134" s="124">
        <v>0.57108031262739722</v>
      </c>
      <c r="H134" s="124">
        <v>0.61616560046640223</v>
      </c>
      <c r="I134" s="124">
        <v>0.55516077456031265</v>
      </c>
      <c r="J134" s="124">
        <v>0.57108031262739722</v>
      </c>
      <c r="K134" s="124">
        <v>0.6773665833689746</v>
      </c>
      <c r="L134" s="124">
        <v>15.604519068722304</v>
      </c>
      <c r="M134" s="124">
        <v>21.359161222846236</v>
      </c>
      <c r="N134" s="124">
        <v>20.278336374329953</v>
      </c>
      <c r="O134" s="124">
        <v>20.861575492845255</v>
      </c>
      <c r="P134" s="124">
        <v>18.938211778858435</v>
      </c>
      <c r="Q134" s="124">
        <v>18.982142389726388</v>
      </c>
      <c r="R134" s="124">
        <v>17.465933336887556</v>
      </c>
      <c r="S134" s="124">
        <v>16.97751409067806</v>
      </c>
      <c r="T134" s="124">
        <v>16.067620924955353</v>
      </c>
      <c r="U134" s="124">
        <v>12.754998195303445</v>
      </c>
      <c r="V134" s="124">
        <v>6.4622245902573905</v>
      </c>
      <c r="W134" s="124">
        <v>1.944333046901501</v>
      </c>
      <c r="X134" s="124">
        <v>0.5823696111771961</v>
      </c>
      <c r="Y134" s="124">
        <v>0.58516946507708634</v>
      </c>
      <c r="Z134" s="124">
        <v>0.59445786928465905</v>
      </c>
      <c r="AA134" s="124">
        <v>0.5629478398209945</v>
      </c>
      <c r="AB134" s="386">
        <v>0.5611719791275529</v>
      </c>
      <c r="AC134" s="126"/>
    </row>
    <row r="135" spans="1:29" x14ac:dyDescent="0.25">
      <c r="A135" s="653"/>
      <c r="B135" s="649"/>
      <c r="C135" s="219" t="s">
        <v>29</v>
      </c>
      <c r="D135" s="589"/>
      <c r="E135" s="114">
        <v>4.5600000000000007E-3</v>
      </c>
      <c r="F135" s="115">
        <v>4.5600000000000007E-3</v>
      </c>
      <c r="G135" s="115">
        <v>4.5600000000000007E-3</v>
      </c>
      <c r="H135" s="115">
        <v>4.9199999999999999E-3</v>
      </c>
      <c r="I135" s="115">
        <v>4.4400000000000004E-3</v>
      </c>
      <c r="J135" s="115">
        <v>4.5600000000000007E-3</v>
      </c>
      <c r="K135" s="115">
        <v>5.4000000000000003E-3</v>
      </c>
      <c r="L135" s="115">
        <v>0.12360000000000002</v>
      </c>
      <c r="M135" s="115">
        <v>0.16836000000000001</v>
      </c>
      <c r="N135" s="115">
        <v>0.16140000000000002</v>
      </c>
      <c r="O135" s="115">
        <v>0.16524</v>
      </c>
      <c r="P135" s="115">
        <v>0.14952000000000001</v>
      </c>
      <c r="Q135" s="115">
        <v>0.15084</v>
      </c>
      <c r="R135" s="115">
        <v>0.13811999999999999</v>
      </c>
      <c r="S135" s="115">
        <v>0.13403999999999999</v>
      </c>
      <c r="T135" s="115">
        <v>0.12768000000000002</v>
      </c>
      <c r="U135" s="115">
        <v>0.10152</v>
      </c>
      <c r="V135" s="115">
        <v>5.16E-2</v>
      </c>
      <c r="W135" s="115">
        <v>1.5599999999999999E-2</v>
      </c>
      <c r="X135" s="115">
        <v>4.6800000000000001E-3</v>
      </c>
      <c r="Y135" s="115">
        <v>4.6800000000000001E-3</v>
      </c>
      <c r="Z135" s="115">
        <v>4.7999999999999996E-3</v>
      </c>
      <c r="AA135" s="115">
        <v>4.5600000000000007E-3</v>
      </c>
      <c r="AB135" s="385">
        <v>4.5600000000000007E-3</v>
      </c>
      <c r="AC135" s="126"/>
    </row>
    <row r="136" spans="1:29" ht="15.75" thickBot="1" x14ac:dyDescent="0.3">
      <c r="A136" s="653"/>
      <c r="B136" s="649"/>
      <c r="C136" s="219" t="s">
        <v>30</v>
      </c>
      <c r="D136" s="590"/>
      <c r="E136" s="106">
        <v>2.0400000000000001E-3</v>
      </c>
      <c r="F136" s="109">
        <v>1.8E-3</v>
      </c>
      <c r="G136" s="109">
        <v>1.6799999999999999E-3</v>
      </c>
      <c r="H136" s="109">
        <v>1.56E-3</v>
      </c>
      <c r="I136" s="109">
        <v>1.8E-3</v>
      </c>
      <c r="J136" s="109">
        <v>1.9199999999999998E-3</v>
      </c>
      <c r="K136" s="109">
        <v>1.56E-3</v>
      </c>
      <c r="L136" s="109">
        <v>4.4400000000000004E-3</v>
      </c>
      <c r="M136" s="109">
        <v>1.332E-2</v>
      </c>
      <c r="N136" s="109">
        <v>2.2080000000000002E-2</v>
      </c>
      <c r="O136" s="109">
        <v>2.5440000000000001E-2</v>
      </c>
      <c r="P136" s="109">
        <v>3.1199999999999999E-2</v>
      </c>
      <c r="Q136" s="109">
        <v>3.7200000000000004E-2</v>
      </c>
      <c r="R136" s="109">
        <v>3.6359999999999996E-2</v>
      </c>
      <c r="S136" s="109">
        <v>3.168E-2</v>
      </c>
      <c r="T136" s="109">
        <v>3.5400000000000001E-2</v>
      </c>
      <c r="U136" s="109">
        <v>2.8680000000000001E-2</v>
      </c>
      <c r="V136" s="109">
        <v>1.176E-2</v>
      </c>
      <c r="W136" s="109">
        <v>5.64E-3</v>
      </c>
      <c r="X136" s="109">
        <v>2.2800000000000003E-3</v>
      </c>
      <c r="Y136" s="109">
        <v>2.8799999999999997E-3</v>
      </c>
      <c r="Z136" s="109">
        <v>2.64E-3</v>
      </c>
      <c r="AA136" s="109">
        <v>3.3599999999999997E-3</v>
      </c>
      <c r="AB136" s="373">
        <v>3.5999999999999999E-3</v>
      </c>
      <c r="AC136" s="126"/>
    </row>
    <row r="137" spans="1:29" x14ac:dyDescent="0.25">
      <c r="A137" s="583"/>
      <c r="B137" s="648" t="s">
        <v>101</v>
      </c>
      <c r="C137" s="112" t="s">
        <v>37</v>
      </c>
      <c r="D137" s="588" t="s">
        <v>65</v>
      </c>
      <c r="E137" s="113">
        <v>9.6654934719345267</v>
      </c>
      <c r="F137" s="124">
        <v>8.9561394448408684</v>
      </c>
      <c r="G137" s="124">
        <v>7.5038920823491484</v>
      </c>
      <c r="H137" s="124">
        <v>7.3578582543992397</v>
      </c>
      <c r="I137" s="124">
        <v>7.5928049369157895</v>
      </c>
      <c r="J137" s="124">
        <v>8.2228278507179304</v>
      </c>
      <c r="K137" s="124">
        <v>11.172671443124353</v>
      </c>
      <c r="L137" s="124">
        <v>12.162251225907365</v>
      </c>
      <c r="M137" s="124">
        <v>11.436394019619391</v>
      </c>
      <c r="N137" s="124">
        <v>12.306348283856064</v>
      </c>
      <c r="O137" s="124">
        <v>13.294676852155721</v>
      </c>
      <c r="P137" s="124">
        <v>13.610505947268491</v>
      </c>
      <c r="Q137" s="124">
        <v>13.917766655604698</v>
      </c>
      <c r="R137" s="124">
        <v>13.962752910428655</v>
      </c>
      <c r="S137" s="124">
        <v>13.530978783970598</v>
      </c>
      <c r="T137" s="124">
        <v>13.89519120279755</v>
      </c>
      <c r="U137" s="124">
        <v>14.763110120743084</v>
      </c>
      <c r="V137" s="124">
        <v>17.91722735231571</v>
      </c>
      <c r="W137" s="124">
        <v>19.184086062761473</v>
      </c>
      <c r="X137" s="124">
        <v>20.370115511390914</v>
      </c>
      <c r="Y137" s="124">
        <v>20.815725203715967</v>
      </c>
      <c r="Z137" s="124">
        <v>19.406647582167214</v>
      </c>
      <c r="AA137" s="124">
        <v>15.635644308138243</v>
      </c>
      <c r="AB137" s="386">
        <v>12.495548736724311</v>
      </c>
      <c r="AC137" s="126"/>
    </row>
    <row r="138" spans="1:29" x14ac:dyDescent="0.25">
      <c r="A138" s="653"/>
      <c r="B138" s="649"/>
      <c r="C138" s="219" t="s">
        <v>29</v>
      </c>
      <c r="D138" s="589"/>
      <c r="E138" s="245">
        <v>0.10524000000000001</v>
      </c>
      <c r="F138" s="246">
        <v>9.5519999999999994E-2</v>
      </c>
      <c r="G138" s="246">
        <v>8.0159999999999995E-2</v>
      </c>
      <c r="H138" s="246">
        <v>7.8600000000000003E-2</v>
      </c>
      <c r="I138" s="246">
        <v>8.1239999999999993E-2</v>
      </c>
      <c r="J138" s="246">
        <v>8.7840000000000001E-2</v>
      </c>
      <c r="K138" s="246">
        <v>0.11916</v>
      </c>
      <c r="L138" s="246">
        <v>0.12887999999999999</v>
      </c>
      <c r="M138" s="246">
        <v>0.12060000000000001</v>
      </c>
      <c r="N138" s="246">
        <v>0.13103999999999999</v>
      </c>
      <c r="O138" s="246">
        <v>0.14088000000000001</v>
      </c>
      <c r="P138" s="246">
        <v>0.14376</v>
      </c>
      <c r="Q138" s="246">
        <v>0.14796000000000001</v>
      </c>
      <c r="R138" s="246">
        <v>0.14771999999999999</v>
      </c>
      <c r="S138" s="246">
        <v>0.14292000000000002</v>
      </c>
      <c r="T138" s="246">
        <v>0.14771999999999999</v>
      </c>
      <c r="U138" s="246">
        <v>0.15720000000000001</v>
      </c>
      <c r="V138" s="246">
        <v>0.19140000000000001</v>
      </c>
      <c r="W138" s="246">
        <v>0.20592000000000002</v>
      </c>
      <c r="X138" s="246">
        <v>0.219</v>
      </c>
      <c r="Y138" s="246">
        <v>0.22272</v>
      </c>
      <c r="Z138" s="246">
        <v>0.20964000000000002</v>
      </c>
      <c r="AA138" s="246">
        <v>0.16944000000000001</v>
      </c>
      <c r="AB138" s="407">
        <v>0.13584000000000002</v>
      </c>
      <c r="AC138" s="126"/>
    </row>
    <row r="139" spans="1:29" ht="15.75" thickBot="1" x14ac:dyDescent="0.3">
      <c r="A139" s="653"/>
      <c r="B139" s="649"/>
      <c r="C139" s="219" t="s">
        <v>30</v>
      </c>
      <c r="D139" s="590"/>
      <c r="E139" s="114">
        <v>2.3999999999999998E-4</v>
      </c>
      <c r="F139" s="115">
        <v>0</v>
      </c>
      <c r="G139" s="115">
        <v>0</v>
      </c>
      <c r="H139" s="115">
        <v>0</v>
      </c>
      <c r="I139" s="115">
        <v>0</v>
      </c>
      <c r="J139" s="115">
        <v>0</v>
      </c>
      <c r="K139" s="115">
        <v>0</v>
      </c>
      <c r="L139" s="115">
        <v>0</v>
      </c>
      <c r="M139" s="115">
        <v>0</v>
      </c>
      <c r="N139" s="115">
        <v>0</v>
      </c>
      <c r="O139" s="115">
        <v>0</v>
      </c>
      <c r="P139" s="115">
        <v>0</v>
      </c>
      <c r="Q139" s="115">
        <v>0</v>
      </c>
      <c r="R139" s="115">
        <v>0</v>
      </c>
      <c r="S139" s="115">
        <v>0</v>
      </c>
      <c r="T139" s="115">
        <v>0</v>
      </c>
      <c r="U139" s="115">
        <v>0</v>
      </c>
      <c r="V139" s="115">
        <v>1.1999999999999999E-4</v>
      </c>
      <c r="W139" s="115">
        <v>2.3999999999999998E-4</v>
      </c>
      <c r="X139" s="115">
        <v>1.6799999999999999E-3</v>
      </c>
      <c r="Y139" s="115">
        <v>2.64E-3</v>
      </c>
      <c r="Z139" s="115">
        <v>3.3599999999999997E-3</v>
      </c>
      <c r="AA139" s="115">
        <v>2.64E-3</v>
      </c>
      <c r="AB139" s="385">
        <v>8.3999999999999993E-4</v>
      </c>
      <c r="AC139" s="126"/>
    </row>
    <row r="140" spans="1:29" x14ac:dyDescent="0.25">
      <c r="A140" s="583"/>
      <c r="B140" s="648" t="s">
        <v>102</v>
      </c>
      <c r="C140" s="112" t="s">
        <v>37</v>
      </c>
      <c r="D140" s="588" t="s">
        <v>103</v>
      </c>
      <c r="E140" s="113">
        <v>3.273262897565056E-2</v>
      </c>
      <c r="F140" s="124">
        <v>4.4555668594936995E-2</v>
      </c>
      <c r="G140" s="124">
        <v>4.4484150667818301E-2</v>
      </c>
      <c r="H140" s="124">
        <v>4.4484150667818301E-2</v>
      </c>
      <c r="I140" s="124">
        <v>4.4412861964825009E-2</v>
      </c>
      <c r="J140" s="124">
        <v>3.3363113000863732E-2</v>
      </c>
      <c r="K140" s="124">
        <v>4.4555668594936995E-2</v>
      </c>
      <c r="L140" s="124">
        <v>4.4844054799434964E-2</v>
      </c>
      <c r="M140" s="124">
        <v>4.506280628626147E-2</v>
      </c>
      <c r="N140" s="124">
        <v>4.4627416853543968E-2</v>
      </c>
      <c r="O140" s="124">
        <v>3.3633041099576218E-2</v>
      </c>
      <c r="P140" s="124">
        <v>4.4989652379952609E-2</v>
      </c>
      <c r="Q140" s="124">
        <v>4.4699396558146462E-2</v>
      </c>
      <c r="R140" s="124">
        <v>4.4916735601378939E-2</v>
      </c>
      <c r="S140" s="124">
        <v>4.4989652379952609E-2</v>
      </c>
      <c r="T140" s="124">
        <v>4.4699396558146462E-2</v>
      </c>
      <c r="U140" s="124">
        <v>3.3470562640157978E-2</v>
      </c>
      <c r="V140" s="124">
        <v>4.4484150667818301E-2</v>
      </c>
      <c r="W140" s="124">
        <v>4.4270967837141864E-2</v>
      </c>
      <c r="X140" s="124">
        <v>3.3150270174701922E-2</v>
      </c>
      <c r="Y140" s="124">
        <v>4.4412861964825009E-2</v>
      </c>
      <c r="Z140" s="124">
        <v>4.3989882327064772E-2</v>
      </c>
      <c r="AA140" s="124">
        <v>3.2888005379015983E-2</v>
      </c>
      <c r="AB140" s="386">
        <v>4.3712343637304113E-2</v>
      </c>
      <c r="AC140" s="126"/>
    </row>
    <row r="141" spans="1:29" x14ac:dyDescent="0.25">
      <c r="A141" s="653"/>
      <c r="B141" s="649"/>
      <c r="C141" s="219" t="s">
        <v>29</v>
      </c>
      <c r="D141" s="589"/>
      <c r="E141" s="117">
        <v>3.5999999999999997E-4</v>
      </c>
      <c r="F141" s="118">
        <v>4.7999999999999996E-4</v>
      </c>
      <c r="G141" s="118">
        <v>4.7999999999999996E-4</v>
      </c>
      <c r="H141" s="118">
        <v>4.7999999999999996E-4</v>
      </c>
      <c r="I141" s="118">
        <v>4.7999999999999996E-4</v>
      </c>
      <c r="J141" s="118">
        <v>3.5999999999999997E-4</v>
      </c>
      <c r="K141" s="118">
        <v>4.7999999999999996E-4</v>
      </c>
      <c r="L141" s="118">
        <v>4.7999999999999996E-4</v>
      </c>
      <c r="M141" s="118">
        <v>4.7999999999999996E-4</v>
      </c>
      <c r="N141" s="118">
        <v>4.7999999999999996E-4</v>
      </c>
      <c r="O141" s="118">
        <v>3.5999999999999997E-4</v>
      </c>
      <c r="P141" s="118">
        <v>4.7999999999999996E-4</v>
      </c>
      <c r="Q141" s="118">
        <v>4.7999999999999996E-4</v>
      </c>
      <c r="R141" s="118">
        <v>4.7999999999999996E-4</v>
      </c>
      <c r="S141" s="118">
        <v>4.7999999999999996E-4</v>
      </c>
      <c r="T141" s="118">
        <v>4.7999999999999996E-4</v>
      </c>
      <c r="U141" s="118">
        <v>3.5999999999999997E-4</v>
      </c>
      <c r="V141" s="118">
        <v>4.7999999999999996E-4</v>
      </c>
      <c r="W141" s="118">
        <v>4.7999999999999996E-4</v>
      </c>
      <c r="X141" s="118">
        <v>3.5999999999999997E-4</v>
      </c>
      <c r="Y141" s="118">
        <v>4.7999999999999996E-4</v>
      </c>
      <c r="Z141" s="118">
        <v>4.7999999999999996E-4</v>
      </c>
      <c r="AA141" s="118">
        <v>3.5999999999999997E-4</v>
      </c>
      <c r="AB141" s="406">
        <v>4.7999999999999996E-4</v>
      </c>
      <c r="AC141" s="126"/>
    </row>
    <row r="142" spans="1:29" ht="15.75" thickBot="1" x14ac:dyDescent="0.3">
      <c r="A142" s="653"/>
      <c r="B142" s="649"/>
      <c r="C142" s="219" t="s">
        <v>30</v>
      </c>
      <c r="D142" s="590"/>
      <c r="E142" s="105">
        <v>0</v>
      </c>
      <c r="F142" s="125">
        <v>0</v>
      </c>
      <c r="G142" s="125">
        <v>0</v>
      </c>
      <c r="H142" s="125">
        <v>0</v>
      </c>
      <c r="I142" s="125">
        <v>0</v>
      </c>
      <c r="J142" s="125">
        <v>0</v>
      </c>
      <c r="K142" s="125">
        <v>0</v>
      </c>
      <c r="L142" s="125">
        <v>0</v>
      </c>
      <c r="M142" s="125">
        <v>0</v>
      </c>
      <c r="N142" s="125">
        <v>0</v>
      </c>
      <c r="O142" s="125">
        <v>0</v>
      </c>
      <c r="P142" s="125">
        <v>0</v>
      </c>
      <c r="Q142" s="125">
        <v>0</v>
      </c>
      <c r="R142" s="125">
        <v>0</v>
      </c>
      <c r="S142" s="125">
        <v>0</v>
      </c>
      <c r="T142" s="125">
        <v>0</v>
      </c>
      <c r="U142" s="125">
        <v>0</v>
      </c>
      <c r="V142" s="125">
        <v>0</v>
      </c>
      <c r="W142" s="125">
        <v>0</v>
      </c>
      <c r="X142" s="125">
        <v>0</v>
      </c>
      <c r="Y142" s="125">
        <v>0</v>
      </c>
      <c r="Z142" s="125">
        <v>0</v>
      </c>
      <c r="AA142" s="125">
        <v>0</v>
      </c>
      <c r="AB142" s="372">
        <v>0</v>
      </c>
      <c r="AC142" s="126"/>
    </row>
    <row r="143" spans="1:29" x14ac:dyDescent="0.25">
      <c r="A143" s="583"/>
      <c r="B143" s="648" t="s">
        <v>104</v>
      </c>
      <c r="C143" s="112" t="s">
        <v>37</v>
      </c>
      <c r="D143" s="588" t="s">
        <v>53</v>
      </c>
      <c r="E143" s="113">
        <v>19.105399065301594</v>
      </c>
      <c r="F143" s="124">
        <v>17.323336774021072</v>
      </c>
      <c r="G143" s="124">
        <v>16.403530558758003</v>
      </c>
      <c r="H143" s="124">
        <v>15.882231918119505</v>
      </c>
      <c r="I143" s="124">
        <v>15.683291881328834</v>
      </c>
      <c r="J143" s="124">
        <v>16.473037044176472</v>
      </c>
      <c r="K143" s="124">
        <v>19.817990093789685</v>
      </c>
      <c r="L143" s="124">
        <v>21.6512702078522</v>
      </c>
      <c r="M143" s="124">
        <v>22.789575470812444</v>
      </c>
      <c r="N143" s="124">
        <v>26.032659831233993</v>
      </c>
      <c r="O143" s="124">
        <v>28.681510048805286</v>
      </c>
      <c r="P143" s="124">
        <v>31.024114453675654</v>
      </c>
      <c r="Q143" s="124">
        <v>31.312858526409897</v>
      </c>
      <c r="R143" s="124">
        <v>31.605473852845289</v>
      </c>
      <c r="S143" s="124">
        <v>32.148855763174474</v>
      </c>
      <c r="T143" s="124">
        <v>31.9647247262162</v>
      </c>
      <c r="U143" s="124">
        <v>33.180019561684396</v>
      </c>
      <c r="V143" s="124">
        <v>35.228203692925916</v>
      </c>
      <c r="W143" s="124">
        <v>37.030819972109292</v>
      </c>
      <c r="X143" s="124">
        <v>37.12139628937976</v>
      </c>
      <c r="Y143" s="124">
        <v>36.073884496950328</v>
      </c>
      <c r="Z143" s="124">
        <v>33.633930862568278</v>
      </c>
      <c r="AA143" s="124">
        <v>28.84552138451194</v>
      </c>
      <c r="AB143" s="386">
        <v>22.846529604184735</v>
      </c>
      <c r="AC143" s="126"/>
    </row>
    <row r="144" spans="1:29" x14ac:dyDescent="0.25">
      <c r="A144" s="653"/>
      <c r="B144" s="649"/>
      <c r="C144" s="219" t="s">
        <v>29</v>
      </c>
      <c r="D144" s="589"/>
      <c r="E144" s="114">
        <v>0.20172000000000001</v>
      </c>
      <c r="F144" s="115">
        <v>0.17915999999999999</v>
      </c>
      <c r="G144" s="115">
        <v>0.16992000000000002</v>
      </c>
      <c r="H144" s="115">
        <v>0.16452</v>
      </c>
      <c r="I144" s="115">
        <v>0.16272</v>
      </c>
      <c r="J144" s="115">
        <v>0.17064000000000001</v>
      </c>
      <c r="K144" s="115">
        <v>0.20496</v>
      </c>
      <c r="L144" s="115">
        <v>0.22248000000000001</v>
      </c>
      <c r="M144" s="115">
        <v>0.23304</v>
      </c>
      <c r="N144" s="115">
        <v>0.26880000000000004</v>
      </c>
      <c r="O144" s="115">
        <v>0.29472000000000004</v>
      </c>
      <c r="P144" s="115">
        <v>0.31775999999999999</v>
      </c>
      <c r="Q144" s="115">
        <v>0.32280000000000003</v>
      </c>
      <c r="R144" s="115">
        <v>0.32424000000000003</v>
      </c>
      <c r="S144" s="115">
        <v>0.32928000000000002</v>
      </c>
      <c r="T144" s="115">
        <v>0.32951999999999998</v>
      </c>
      <c r="U144" s="115">
        <v>0.34260000000000002</v>
      </c>
      <c r="V144" s="115">
        <v>0.36492000000000002</v>
      </c>
      <c r="W144" s="115">
        <v>0.38544</v>
      </c>
      <c r="X144" s="115">
        <v>0.38700000000000001</v>
      </c>
      <c r="Y144" s="115">
        <v>0.37428000000000006</v>
      </c>
      <c r="Z144" s="115">
        <v>0.35231999999999997</v>
      </c>
      <c r="AA144" s="115">
        <v>0.30312</v>
      </c>
      <c r="AB144" s="385">
        <v>0.24084</v>
      </c>
      <c r="AC144" s="126"/>
    </row>
    <row r="145" spans="1:29" ht="13.5" customHeight="1" thickBot="1" x14ac:dyDescent="0.3">
      <c r="A145" s="653"/>
      <c r="B145" s="649"/>
      <c r="C145" s="219" t="s">
        <v>30</v>
      </c>
      <c r="D145" s="590"/>
      <c r="E145" s="182">
        <v>0</v>
      </c>
      <c r="F145" s="183">
        <v>0</v>
      </c>
      <c r="G145" s="183">
        <v>0</v>
      </c>
      <c r="H145" s="183">
        <v>0</v>
      </c>
      <c r="I145" s="183">
        <v>0</v>
      </c>
      <c r="J145" s="183">
        <v>0</v>
      </c>
      <c r="K145" s="183">
        <v>0</v>
      </c>
      <c r="L145" s="183">
        <v>0</v>
      </c>
      <c r="M145" s="183">
        <v>0</v>
      </c>
      <c r="N145" s="183">
        <v>0</v>
      </c>
      <c r="O145" s="183">
        <v>0</v>
      </c>
      <c r="P145" s="183">
        <v>0</v>
      </c>
      <c r="Q145" s="183">
        <v>0</v>
      </c>
      <c r="R145" s="183">
        <v>0</v>
      </c>
      <c r="S145" s="183">
        <v>0</v>
      </c>
      <c r="T145" s="183">
        <v>0</v>
      </c>
      <c r="U145" s="183">
        <v>0</v>
      </c>
      <c r="V145" s="183">
        <v>0</v>
      </c>
      <c r="W145" s="183">
        <v>0</v>
      </c>
      <c r="X145" s="183">
        <v>0</v>
      </c>
      <c r="Y145" s="183">
        <v>0</v>
      </c>
      <c r="Z145" s="183">
        <v>0</v>
      </c>
      <c r="AA145" s="183">
        <v>0</v>
      </c>
      <c r="AB145" s="408">
        <v>0</v>
      </c>
      <c r="AC145" s="126"/>
    </row>
    <row r="146" spans="1:29" x14ac:dyDescent="0.25">
      <c r="A146" s="583"/>
      <c r="B146" s="648" t="s">
        <v>105</v>
      </c>
      <c r="C146" s="112" t="s">
        <v>37</v>
      </c>
      <c r="D146" s="588" t="s">
        <v>50</v>
      </c>
      <c r="E146" s="113">
        <v>23.046442850202951</v>
      </c>
      <c r="F146" s="124">
        <v>22.98254130075577</v>
      </c>
      <c r="G146" s="124">
        <v>21.924331400567592</v>
      </c>
      <c r="H146" s="124">
        <v>21.856243414851541</v>
      </c>
      <c r="I146" s="124">
        <v>21.685259643029354</v>
      </c>
      <c r="J146" s="124">
        <v>21.992419386283643</v>
      </c>
      <c r="K146" s="124">
        <v>24.960267406755516</v>
      </c>
      <c r="L146" s="124">
        <v>34.182151974671342</v>
      </c>
      <c r="M146" s="124">
        <v>40.418578291452896</v>
      </c>
      <c r="N146" s="124">
        <v>42.965273266651771</v>
      </c>
      <c r="O146" s="124">
        <v>43.173842554353968</v>
      </c>
      <c r="P146" s="124">
        <v>42.281091675445253</v>
      </c>
      <c r="Q146" s="124">
        <v>45.087095405844678</v>
      </c>
      <c r="R146" s="124">
        <v>41.318813412901143</v>
      </c>
      <c r="S146" s="124">
        <v>41.592474547180672</v>
      </c>
      <c r="T146" s="124">
        <v>43.171406981924115</v>
      </c>
      <c r="U146" s="124">
        <v>43.033580537345983</v>
      </c>
      <c r="V146" s="124">
        <v>37.993096029555026</v>
      </c>
      <c r="W146" s="124">
        <v>30.560520144720893</v>
      </c>
      <c r="X146" s="124">
        <v>29.226360643818847</v>
      </c>
      <c r="Y146" s="124">
        <v>28.687083289524736</v>
      </c>
      <c r="Z146" s="124">
        <v>27.807889899608806</v>
      </c>
      <c r="AA146" s="124">
        <v>26.041930789914698</v>
      </c>
      <c r="AB146" s="124">
        <v>24.01948678437579</v>
      </c>
      <c r="AC146" s="126"/>
    </row>
    <row r="147" spans="1:29" x14ac:dyDescent="0.25">
      <c r="A147" s="653"/>
      <c r="B147" s="649"/>
      <c r="C147" s="219" t="s">
        <v>29</v>
      </c>
      <c r="D147" s="589"/>
      <c r="E147" s="178">
        <v>0.24840000000000001</v>
      </c>
      <c r="F147" s="179">
        <v>0.24264000000000002</v>
      </c>
      <c r="G147" s="179">
        <v>0.23183999999999999</v>
      </c>
      <c r="H147" s="179">
        <v>0.23111999999999999</v>
      </c>
      <c r="I147" s="179">
        <v>0.22968</v>
      </c>
      <c r="J147" s="179">
        <v>0.23255999999999999</v>
      </c>
      <c r="K147" s="179">
        <v>0.26351999999999998</v>
      </c>
      <c r="L147" s="179">
        <v>0.35855999999999999</v>
      </c>
      <c r="M147" s="179">
        <v>0.42192000000000002</v>
      </c>
      <c r="N147" s="179">
        <v>0.45288</v>
      </c>
      <c r="O147" s="179">
        <v>0.45288</v>
      </c>
      <c r="P147" s="179">
        <v>0.44207999999999997</v>
      </c>
      <c r="Q147" s="179">
        <v>0.47448000000000001</v>
      </c>
      <c r="R147" s="179">
        <v>0.43272000000000005</v>
      </c>
      <c r="S147" s="179">
        <v>0.43487999999999999</v>
      </c>
      <c r="T147" s="179">
        <v>0.45432</v>
      </c>
      <c r="U147" s="179">
        <v>0.4536</v>
      </c>
      <c r="V147" s="179">
        <v>0.40176000000000001</v>
      </c>
      <c r="W147" s="179">
        <v>0.32472000000000001</v>
      </c>
      <c r="X147" s="179">
        <v>0.31104000000000004</v>
      </c>
      <c r="Y147" s="179">
        <v>0.30384000000000005</v>
      </c>
      <c r="Z147" s="179">
        <v>0.29736000000000001</v>
      </c>
      <c r="AA147" s="179">
        <v>0.27936</v>
      </c>
      <c r="AB147" s="179">
        <v>0.25848000000000004</v>
      </c>
      <c r="AC147" s="126"/>
    </row>
    <row r="148" spans="1:29" ht="15.75" thickBot="1" x14ac:dyDescent="0.3">
      <c r="A148" s="654"/>
      <c r="B148" s="650"/>
      <c r="C148" s="247" t="s">
        <v>30</v>
      </c>
      <c r="D148" s="590"/>
      <c r="E148" s="105">
        <v>4.8240000000000005E-2</v>
      </c>
      <c r="F148" s="125">
        <v>4.6079999999999996E-2</v>
      </c>
      <c r="G148" s="125">
        <v>4.3200000000000002E-2</v>
      </c>
      <c r="H148" s="125">
        <v>4.752E-2</v>
      </c>
      <c r="I148" s="125">
        <v>4.6079999999999996E-2</v>
      </c>
      <c r="J148" s="125">
        <v>4.4639999999999999E-2</v>
      </c>
      <c r="K148" s="125">
        <v>4.5359999999999998E-2</v>
      </c>
      <c r="L148" s="125">
        <v>5.1120000000000006E-2</v>
      </c>
      <c r="M148" s="125">
        <v>6.7680000000000004E-2</v>
      </c>
      <c r="N148" s="125">
        <v>7.7040000000000011E-2</v>
      </c>
      <c r="O148" s="125">
        <v>7.2719999999999993E-2</v>
      </c>
      <c r="P148" s="125">
        <v>6.9120000000000001E-2</v>
      </c>
      <c r="Q148" s="125">
        <v>7.6320000000000013E-2</v>
      </c>
      <c r="R148" s="125">
        <v>6.9839999999999999E-2</v>
      </c>
      <c r="S148" s="125">
        <v>7.0559999999999998E-2</v>
      </c>
      <c r="T148" s="125">
        <v>7.7040000000000011E-2</v>
      </c>
      <c r="U148" s="125">
        <v>7.7040000000000011E-2</v>
      </c>
      <c r="V148" s="125">
        <v>6.9839999999999999E-2</v>
      </c>
      <c r="W148" s="125">
        <v>6.1200000000000004E-2</v>
      </c>
      <c r="X148" s="125">
        <v>5.5439999999999996E-2</v>
      </c>
      <c r="Y148" s="125">
        <v>5.9760000000000001E-2</v>
      </c>
      <c r="Z148" s="125">
        <v>5.04E-2</v>
      </c>
      <c r="AA148" s="125">
        <v>5.1840000000000004E-2</v>
      </c>
      <c r="AB148" s="125">
        <v>5.1840000000000004E-2</v>
      </c>
      <c r="AC148" s="126"/>
    </row>
    <row r="149" spans="1:29" s="207" customFormat="1" ht="22.5" customHeight="1" x14ac:dyDescent="0.2">
      <c r="A149" s="582" t="s">
        <v>106</v>
      </c>
      <c r="B149" s="648" t="s">
        <v>274</v>
      </c>
      <c r="C149" s="409" t="s">
        <v>37</v>
      </c>
      <c r="D149" s="588" t="s">
        <v>50</v>
      </c>
      <c r="E149" s="410">
        <v>339.13086066154148</v>
      </c>
      <c r="F149" s="376">
        <v>410.54866062477657</v>
      </c>
      <c r="G149" s="376">
        <v>451.87099130209464</v>
      </c>
      <c r="H149" s="376">
        <v>316.97576119501934</v>
      </c>
      <c r="I149" s="376">
        <v>32.542747007446401</v>
      </c>
      <c r="J149" s="376">
        <v>0</v>
      </c>
      <c r="K149" s="376">
        <v>0</v>
      </c>
      <c r="L149" s="376">
        <v>0</v>
      </c>
      <c r="M149" s="376">
        <v>0</v>
      </c>
      <c r="N149" s="376">
        <v>0</v>
      </c>
      <c r="O149" s="376">
        <v>0</v>
      </c>
      <c r="P149" s="376">
        <v>0</v>
      </c>
      <c r="Q149" s="376">
        <v>0</v>
      </c>
      <c r="R149" s="376">
        <v>0</v>
      </c>
      <c r="S149" s="376">
        <v>0</v>
      </c>
      <c r="T149" s="376">
        <v>0</v>
      </c>
      <c r="U149" s="376">
        <v>0</v>
      </c>
      <c r="V149" s="376">
        <v>0</v>
      </c>
      <c r="W149" s="376">
        <v>0</v>
      </c>
      <c r="X149" s="376">
        <v>0</v>
      </c>
      <c r="Y149" s="376">
        <v>0</v>
      </c>
      <c r="Z149" s="376">
        <v>377.04231252618342</v>
      </c>
      <c r="AA149" s="376">
        <v>401.85918529060888</v>
      </c>
      <c r="AB149" s="377">
        <v>358.75619575239631</v>
      </c>
    </row>
    <row r="150" spans="1:29" s="207" customFormat="1" ht="15" customHeight="1" x14ac:dyDescent="0.2">
      <c r="A150" s="583"/>
      <c r="B150" s="649"/>
      <c r="C150" s="203" t="s">
        <v>29</v>
      </c>
      <c r="D150" s="589"/>
      <c r="E150" s="190">
        <v>2.8584000000000001</v>
      </c>
      <c r="F150" s="192">
        <v>3.4055999999999997</v>
      </c>
      <c r="G150" s="192">
        <v>3.8448000000000002</v>
      </c>
      <c r="H150" s="192">
        <v>2.6928000000000001</v>
      </c>
      <c r="I150" s="192">
        <v>0.28079999999999999</v>
      </c>
      <c r="J150" s="192">
        <v>0</v>
      </c>
      <c r="K150" s="192">
        <v>0</v>
      </c>
      <c r="L150" s="192">
        <v>0</v>
      </c>
      <c r="M150" s="192">
        <v>0</v>
      </c>
      <c r="N150" s="192">
        <v>0</v>
      </c>
      <c r="O150" s="192">
        <v>0</v>
      </c>
      <c r="P150" s="192">
        <v>0</v>
      </c>
      <c r="Q150" s="192">
        <v>0</v>
      </c>
      <c r="R150" s="192">
        <v>0</v>
      </c>
      <c r="S150" s="192">
        <v>0</v>
      </c>
      <c r="T150" s="192">
        <v>0</v>
      </c>
      <c r="U150" s="192">
        <v>0</v>
      </c>
      <c r="V150" s="192">
        <v>0</v>
      </c>
      <c r="W150" s="192">
        <v>0</v>
      </c>
      <c r="X150" s="192">
        <v>0</v>
      </c>
      <c r="Y150" s="192">
        <v>0</v>
      </c>
      <c r="Z150" s="192">
        <v>3.1175999999999999</v>
      </c>
      <c r="AA150" s="192">
        <v>3.3228</v>
      </c>
      <c r="AB150" s="411">
        <v>2.9664000000000001</v>
      </c>
    </row>
    <row r="151" spans="1:29" s="207" customFormat="1" ht="15" customHeight="1" x14ac:dyDescent="0.2">
      <c r="A151" s="583"/>
      <c r="B151" s="649"/>
      <c r="C151" s="203" t="s">
        <v>30</v>
      </c>
      <c r="D151" s="589"/>
      <c r="E151" s="191">
        <v>2.1240000000000001</v>
      </c>
      <c r="F151" s="193">
        <v>2.3184</v>
      </c>
      <c r="G151" s="193">
        <v>2.4948000000000001</v>
      </c>
      <c r="H151" s="193">
        <v>1.6488</v>
      </c>
      <c r="I151" s="193">
        <v>0.15840000000000001</v>
      </c>
      <c r="J151" s="193">
        <v>0</v>
      </c>
      <c r="K151" s="193">
        <v>0</v>
      </c>
      <c r="L151" s="193">
        <v>0</v>
      </c>
      <c r="M151" s="193">
        <v>0</v>
      </c>
      <c r="N151" s="193">
        <v>0</v>
      </c>
      <c r="O151" s="193">
        <v>0</v>
      </c>
      <c r="P151" s="193">
        <v>0</v>
      </c>
      <c r="Q151" s="193">
        <v>0</v>
      </c>
      <c r="R151" s="193">
        <v>0</v>
      </c>
      <c r="S151" s="193">
        <v>0</v>
      </c>
      <c r="T151" s="193">
        <v>0</v>
      </c>
      <c r="U151" s="193">
        <v>0</v>
      </c>
      <c r="V151" s="193">
        <v>0</v>
      </c>
      <c r="W151" s="193">
        <v>0</v>
      </c>
      <c r="X151" s="193">
        <v>0</v>
      </c>
      <c r="Y151" s="193">
        <v>0</v>
      </c>
      <c r="Z151" s="193">
        <v>2.1995999999999998</v>
      </c>
      <c r="AA151" s="193">
        <v>2.2032000000000003</v>
      </c>
      <c r="AB151" s="412">
        <v>1.8</v>
      </c>
    </row>
    <row r="152" spans="1:29" s="202" customFormat="1" ht="15" customHeight="1" x14ac:dyDescent="0.2">
      <c r="A152" s="583"/>
      <c r="B152" s="618" t="s">
        <v>38</v>
      </c>
      <c r="C152" s="619"/>
      <c r="D152" s="589"/>
      <c r="E152" s="231">
        <v>4</v>
      </c>
      <c r="F152" s="213">
        <v>4</v>
      </c>
      <c r="G152" s="213">
        <v>4</v>
      </c>
      <c r="H152" s="213">
        <v>4</v>
      </c>
      <c r="I152" s="213">
        <v>4</v>
      </c>
      <c r="J152" s="213">
        <v>4</v>
      </c>
      <c r="K152" s="213">
        <v>4</v>
      </c>
      <c r="L152" s="213">
        <v>4</v>
      </c>
      <c r="M152" s="213">
        <v>4</v>
      </c>
      <c r="N152" s="213">
        <v>4</v>
      </c>
      <c r="O152" s="213">
        <v>4</v>
      </c>
      <c r="P152" s="213">
        <v>4</v>
      </c>
      <c r="Q152" s="213">
        <v>4</v>
      </c>
      <c r="R152" s="213">
        <v>4</v>
      </c>
      <c r="S152" s="213">
        <v>4</v>
      </c>
      <c r="T152" s="213">
        <v>4</v>
      </c>
      <c r="U152" s="213">
        <v>4</v>
      </c>
      <c r="V152" s="213">
        <v>4</v>
      </c>
      <c r="W152" s="213">
        <v>4</v>
      </c>
      <c r="X152" s="213">
        <v>4</v>
      </c>
      <c r="Y152" s="213">
        <v>4</v>
      </c>
      <c r="Z152" s="213">
        <v>4</v>
      </c>
      <c r="AA152" s="213">
        <v>4</v>
      </c>
      <c r="AB152" s="380">
        <v>4</v>
      </c>
    </row>
    <row r="153" spans="1:29" s="202" customFormat="1" ht="13.5" customHeight="1" thickBot="1" x14ac:dyDescent="0.25">
      <c r="A153" s="583"/>
      <c r="B153" s="620" t="s">
        <v>39</v>
      </c>
      <c r="C153" s="621"/>
      <c r="D153" s="589"/>
      <c r="E153" s="231">
        <v>39</v>
      </c>
      <c r="F153" s="213">
        <v>39</v>
      </c>
      <c r="G153" s="213">
        <v>39</v>
      </c>
      <c r="H153" s="213">
        <v>39</v>
      </c>
      <c r="I153" s="213">
        <v>39</v>
      </c>
      <c r="J153" s="213">
        <v>39</v>
      </c>
      <c r="K153" s="213">
        <v>39</v>
      </c>
      <c r="L153" s="213">
        <v>39</v>
      </c>
      <c r="M153" s="213">
        <v>40</v>
      </c>
      <c r="N153" s="213">
        <v>40</v>
      </c>
      <c r="O153" s="213">
        <v>40</v>
      </c>
      <c r="P153" s="213">
        <v>40</v>
      </c>
      <c r="Q153" s="213">
        <v>40</v>
      </c>
      <c r="R153" s="213">
        <v>40</v>
      </c>
      <c r="S153" s="213">
        <v>40</v>
      </c>
      <c r="T153" s="213">
        <v>40</v>
      </c>
      <c r="U153" s="213">
        <v>40</v>
      </c>
      <c r="V153" s="213">
        <v>40</v>
      </c>
      <c r="W153" s="213">
        <v>40</v>
      </c>
      <c r="X153" s="213">
        <v>40</v>
      </c>
      <c r="Y153" s="213">
        <v>40</v>
      </c>
      <c r="Z153" s="213">
        <v>40</v>
      </c>
      <c r="AA153" s="213">
        <v>40</v>
      </c>
      <c r="AB153" s="380">
        <v>39</v>
      </c>
    </row>
    <row r="154" spans="1:29" s="249" customFormat="1" ht="18.75" customHeight="1" thickBot="1" x14ac:dyDescent="0.3">
      <c r="A154" s="627"/>
      <c r="B154" s="413" t="s">
        <v>309</v>
      </c>
      <c r="C154" s="248" t="s">
        <v>40</v>
      </c>
      <c r="D154" s="590"/>
      <c r="E154" s="232">
        <v>6.32</v>
      </c>
      <c r="F154" s="217">
        <v>6.22</v>
      </c>
      <c r="G154" s="217">
        <v>6.38</v>
      </c>
      <c r="H154" s="217">
        <v>6.37</v>
      </c>
      <c r="I154" s="217">
        <v>6.47</v>
      </c>
      <c r="J154" s="217">
        <v>6.47</v>
      </c>
      <c r="K154" s="217">
        <v>6.46</v>
      </c>
      <c r="L154" s="217">
        <v>6.41</v>
      </c>
      <c r="M154" s="217">
        <v>6.36</v>
      </c>
      <c r="N154" s="217">
        <v>6.32</v>
      </c>
      <c r="O154" s="217">
        <v>6.29</v>
      </c>
      <c r="P154" s="217">
        <v>6.27</v>
      </c>
      <c r="Q154" s="217">
        <v>6.31</v>
      </c>
      <c r="R154" s="217">
        <v>6.28</v>
      </c>
      <c r="S154" s="217">
        <v>6.28</v>
      </c>
      <c r="T154" s="217">
        <v>6.31</v>
      </c>
      <c r="U154" s="217">
        <v>6.32</v>
      </c>
      <c r="V154" s="217">
        <v>6.32</v>
      </c>
      <c r="W154" s="217">
        <v>6.37</v>
      </c>
      <c r="X154" s="217">
        <v>6.34</v>
      </c>
      <c r="Y154" s="217">
        <v>6.34</v>
      </c>
      <c r="Z154" s="217">
        <v>6.2</v>
      </c>
      <c r="AA154" s="217">
        <v>6.2</v>
      </c>
      <c r="AB154" s="382">
        <v>6.2</v>
      </c>
    </row>
    <row r="155" spans="1:29" x14ac:dyDescent="0.25">
      <c r="A155" s="651" t="s">
        <v>107</v>
      </c>
      <c r="B155" s="652" t="s">
        <v>108</v>
      </c>
      <c r="C155" s="122" t="s">
        <v>37</v>
      </c>
      <c r="D155" s="645" t="s">
        <v>63</v>
      </c>
      <c r="E155" s="107">
        <v>63.841422206325149</v>
      </c>
      <c r="F155" s="108">
        <v>297.80222612351264</v>
      </c>
      <c r="G155" s="108">
        <v>217.70246393025349</v>
      </c>
      <c r="H155" s="108">
        <v>0</v>
      </c>
      <c r="I155" s="108">
        <v>0</v>
      </c>
      <c r="J155" s="108">
        <v>0</v>
      </c>
      <c r="K155" s="108">
        <v>0</v>
      </c>
      <c r="L155" s="108">
        <v>0</v>
      </c>
      <c r="M155" s="108">
        <v>0</v>
      </c>
      <c r="N155" s="108">
        <v>0</v>
      </c>
      <c r="O155" s="108">
        <v>0</v>
      </c>
      <c r="P155" s="108">
        <v>0</v>
      </c>
      <c r="Q155" s="108">
        <v>0</v>
      </c>
      <c r="R155" s="108">
        <v>0</v>
      </c>
      <c r="S155" s="108">
        <v>0</v>
      </c>
      <c r="T155" s="108">
        <v>0</v>
      </c>
      <c r="U155" s="108">
        <v>0</v>
      </c>
      <c r="V155" s="108">
        <v>0</v>
      </c>
      <c r="W155" s="108">
        <v>0</v>
      </c>
      <c r="X155" s="108">
        <v>0</v>
      </c>
      <c r="Y155" s="108">
        <v>0</v>
      </c>
      <c r="Z155" s="108">
        <v>0</v>
      </c>
      <c r="AA155" s="108">
        <v>119.8995578265576</v>
      </c>
      <c r="AB155" s="108">
        <v>285.15585627829319</v>
      </c>
      <c r="AC155" s="126"/>
    </row>
    <row r="156" spans="1:29" x14ac:dyDescent="0.25">
      <c r="A156" s="643"/>
      <c r="B156" s="649"/>
      <c r="C156" s="219" t="s">
        <v>29</v>
      </c>
      <c r="D156" s="646"/>
      <c r="E156" s="114">
        <v>0.59399999999999997</v>
      </c>
      <c r="F156" s="115">
        <v>2.7269999999999999</v>
      </c>
      <c r="G156" s="115">
        <v>2.0448</v>
      </c>
      <c r="H156" s="115">
        <v>0</v>
      </c>
      <c r="I156" s="115">
        <v>0</v>
      </c>
      <c r="J156" s="115">
        <v>0</v>
      </c>
      <c r="K156" s="115">
        <v>0</v>
      </c>
      <c r="L156" s="115">
        <v>0</v>
      </c>
      <c r="M156" s="115">
        <v>0</v>
      </c>
      <c r="N156" s="115">
        <v>0</v>
      </c>
      <c r="O156" s="115">
        <v>0</v>
      </c>
      <c r="P156" s="115">
        <v>0</v>
      </c>
      <c r="Q156" s="115">
        <v>0</v>
      </c>
      <c r="R156" s="115">
        <v>0</v>
      </c>
      <c r="S156" s="115">
        <v>0</v>
      </c>
      <c r="T156" s="115">
        <v>0</v>
      </c>
      <c r="U156" s="115">
        <v>0</v>
      </c>
      <c r="V156" s="115">
        <v>0</v>
      </c>
      <c r="W156" s="115">
        <v>0</v>
      </c>
      <c r="X156" s="115">
        <v>0</v>
      </c>
      <c r="Y156" s="115">
        <v>0</v>
      </c>
      <c r="Z156" s="115">
        <v>0</v>
      </c>
      <c r="AA156" s="115">
        <v>1.0944</v>
      </c>
      <c r="AB156" s="115">
        <v>2.6028000000000002</v>
      </c>
      <c r="AC156" s="126"/>
    </row>
    <row r="157" spans="1:29" ht="13.5" customHeight="1" thickBot="1" x14ac:dyDescent="0.3">
      <c r="A157" s="643"/>
      <c r="B157" s="649"/>
      <c r="C157" s="219" t="s">
        <v>30</v>
      </c>
      <c r="D157" s="647"/>
      <c r="E157" s="106">
        <v>0.5454</v>
      </c>
      <c r="F157" s="109">
        <v>1.9494</v>
      </c>
      <c r="G157" s="109">
        <v>1.1916000000000002</v>
      </c>
      <c r="H157" s="109">
        <v>0</v>
      </c>
      <c r="I157" s="109">
        <v>0</v>
      </c>
      <c r="J157" s="109">
        <v>0</v>
      </c>
      <c r="K157" s="109">
        <v>0</v>
      </c>
      <c r="L157" s="109">
        <v>0</v>
      </c>
      <c r="M157" s="109">
        <v>0</v>
      </c>
      <c r="N157" s="109">
        <v>0</v>
      </c>
      <c r="O157" s="109">
        <v>0</v>
      </c>
      <c r="P157" s="109">
        <v>0</v>
      </c>
      <c r="Q157" s="109">
        <v>0</v>
      </c>
      <c r="R157" s="109">
        <v>0</v>
      </c>
      <c r="S157" s="109">
        <v>0</v>
      </c>
      <c r="T157" s="109">
        <v>0</v>
      </c>
      <c r="U157" s="109">
        <v>0</v>
      </c>
      <c r="V157" s="109">
        <v>0</v>
      </c>
      <c r="W157" s="109">
        <v>0</v>
      </c>
      <c r="X157" s="109">
        <v>0</v>
      </c>
      <c r="Y157" s="109">
        <v>0</v>
      </c>
      <c r="Z157" s="109">
        <v>0</v>
      </c>
      <c r="AA157" s="109">
        <v>0.9486</v>
      </c>
      <c r="AB157" s="109">
        <v>1.665</v>
      </c>
      <c r="AC157" s="126"/>
    </row>
    <row r="158" spans="1:29" x14ac:dyDescent="0.25">
      <c r="A158" s="651"/>
      <c r="B158" s="648" t="s">
        <v>109</v>
      </c>
      <c r="C158" s="112" t="s">
        <v>37</v>
      </c>
      <c r="D158" s="588" t="s">
        <v>63</v>
      </c>
      <c r="E158" s="113">
        <v>240.85627468749948</v>
      </c>
      <c r="F158" s="124">
        <v>72.534007550875373</v>
      </c>
      <c r="G158" s="124">
        <v>189.72309796738637</v>
      </c>
      <c r="H158" s="124">
        <v>285.60722565807282</v>
      </c>
      <c r="I158" s="124">
        <v>29.101952791425298</v>
      </c>
      <c r="J158" s="124">
        <v>0</v>
      </c>
      <c r="K158" s="124">
        <v>0</v>
      </c>
      <c r="L158" s="124">
        <v>0</v>
      </c>
      <c r="M158" s="124">
        <v>0</v>
      </c>
      <c r="N158" s="124">
        <v>0</v>
      </c>
      <c r="O158" s="124">
        <v>0</v>
      </c>
      <c r="P158" s="124">
        <v>0</v>
      </c>
      <c r="Q158" s="124">
        <v>0</v>
      </c>
      <c r="R158" s="124">
        <v>0</v>
      </c>
      <c r="S158" s="124">
        <v>0</v>
      </c>
      <c r="T158" s="124">
        <v>0</v>
      </c>
      <c r="U158" s="124">
        <v>0</v>
      </c>
      <c r="V158" s="124">
        <v>0</v>
      </c>
      <c r="W158" s="124">
        <v>0</v>
      </c>
      <c r="X158" s="124">
        <v>0</v>
      </c>
      <c r="Y158" s="124">
        <v>0.19284857487045934</v>
      </c>
      <c r="Z158" s="124">
        <v>338.5979289279594</v>
      </c>
      <c r="AA158" s="124">
        <v>241.1795381938814</v>
      </c>
      <c r="AB158" s="124">
        <v>39.046237581675008</v>
      </c>
      <c r="AC158" s="126"/>
    </row>
    <row r="159" spans="1:29" x14ac:dyDescent="0.25">
      <c r="A159" s="643"/>
      <c r="B159" s="649"/>
      <c r="C159" s="219" t="s">
        <v>29</v>
      </c>
      <c r="D159" s="589"/>
      <c r="E159" s="114">
        <v>2.2410000000000001</v>
      </c>
      <c r="F159" s="115">
        <v>0.66420000000000001</v>
      </c>
      <c r="G159" s="115">
        <v>1.782</v>
      </c>
      <c r="H159" s="115">
        <v>2.6783999999999999</v>
      </c>
      <c r="I159" s="115">
        <v>0.2772</v>
      </c>
      <c r="J159" s="115">
        <v>0</v>
      </c>
      <c r="K159" s="115">
        <v>0</v>
      </c>
      <c r="L159" s="115">
        <v>0</v>
      </c>
      <c r="M159" s="115">
        <v>0</v>
      </c>
      <c r="N159" s="115">
        <v>0</v>
      </c>
      <c r="O159" s="115">
        <v>0</v>
      </c>
      <c r="P159" s="115">
        <v>0</v>
      </c>
      <c r="Q159" s="115">
        <v>0</v>
      </c>
      <c r="R159" s="115">
        <v>0</v>
      </c>
      <c r="S159" s="115">
        <v>0</v>
      </c>
      <c r="T159" s="115">
        <v>0</v>
      </c>
      <c r="U159" s="115">
        <v>0</v>
      </c>
      <c r="V159" s="115">
        <v>0</v>
      </c>
      <c r="W159" s="115">
        <v>0</v>
      </c>
      <c r="X159" s="115">
        <v>0</v>
      </c>
      <c r="Y159" s="115">
        <v>1.8E-3</v>
      </c>
      <c r="Z159" s="115">
        <v>3.0905999999999998</v>
      </c>
      <c r="AA159" s="115">
        <v>2.2014</v>
      </c>
      <c r="AB159" s="115">
        <v>0.35640000000000005</v>
      </c>
      <c r="AC159" s="126"/>
    </row>
    <row r="160" spans="1:29" ht="15.75" thickBot="1" x14ac:dyDescent="0.3">
      <c r="A160" s="644"/>
      <c r="B160" s="650"/>
      <c r="C160" s="247" t="s">
        <v>30</v>
      </c>
      <c r="D160" s="589"/>
      <c r="E160" s="105">
        <v>1.5780000000000001</v>
      </c>
      <c r="F160" s="125">
        <v>0.36899999999999999</v>
      </c>
      <c r="G160" s="125">
        <v>1.3</v>
      </c>
      <c r="H160" s="125">
        <v>1.65</v>
      </c>
      <c r="I160" s="125">
        <v>0.158</v>
      </c>
      <c r="J160" s="125">
        <v>0</v>
      </c>
      <c r="K160" s="125">
        <v>0</v>
      </c>
      <c r="L160" s="125">
        <v>0</v>
      </c>
      <c r="M160" s="125">
        <v>0</v>
      </c>
      <c r="N160" s="125">
        <v>0</v>
      </c>
      <c r="O160" s="125">
        <v>0</v>
      </c>
      <c r="P160" s="125">
        <v>0</v>
      </c>
      <c r="Q160" s="125">
        <v>0</v>
      </c>
      <c r="R160" s="125">
        <v>0</v>
      </c>
      <c r="S160" s="125">
        <v>0</v>
      </c>
      <c r="T160" s="125">
        <v>0</v>
      </c>
      <c r="U160" s="125">
        <v>0</v>
      </c>
      <c r="V160" s="125">
        <v>0</v>
      </c>
      <c r="W160" s="125">
        <v>0</v>
      </c>
      <c r="X160" s="125">
        <v>0</v>
      </c>
      <c r="Y160" s="125">
        <v>0</v>
      </c>
      <c r="Z160" s="125">
        <v>2.2000000000000002</v>
      </c>
      <c r="AA160" s="125">
        <v>1.254</v>
      </c>
      <c r="AB160" s="125">
        <v>0.13400000000000001</v>
      </c>
      <c r="AC160" s="126"/>
    </row>
    <row r="161" spans="1:29" ht="15.75" customHeight="1" x14ac:dyDescent="0.25">
      <c r="A161" s="642" t="s">
        <v>310</v>
      </c>
      <c r="B161" s="666" t="s">
        <v>275</v>
      </c>
      <c r="C161" s="112" t="s">
        <v>37</v>
      </c>
      <c r="D161" s="645" t="s">
        <v>50</v>
      </c>
      <c r="E161" s="184">
        <v>3.2804954860302549E-2</v>
      </c>
      <c r="F161" s="167">
        <v>2.9524459374391639E-2</v>
      </c>
      <c r="G161" s="167">
        <v>2.9524459374391639E-2</v>
      </c>
      <c r="H161" s="167">
        <v>3.1711456364932618E-2</v>
      </c>
      <c r="I161" s="167">
        <v>2.4056966897740849E-2</v>
      </c>
      <c r="J161" s="167">
        <v>2.515046539291188E-2</v>
      </c>
      <c r="K161" s="167">
        <v>2.8430960879021704E-2</v>
      </c>
      <c r="L161" s="167">
        <v>2.515046539291188E-2</v>
      </c>
      <c r="M161" s="167">
        <v>2.9524459374391639E-2</v>
      </c>
      <c r="N161" s="167">
        <v>2.1869969906802067E-2</v>
      </c>
      <c r="O161" s="167">
        <v>2.8430960879021704E-2</v>
      </c>
      <c r="P161" s="167">
        <v>2.515046539291188E-2</v>
      </c>
      <c r="Q161" s="167">
        <v>2.4056966897740849E-2</v>
      </c>
      <c r="R161" s="167">
        <v>2.515046539291188E-2</v>
      </c>
      <c r="S161" s="167">
        <v>2.6243963888281822E-2</v>
      </c>
      <c r="T161" s="167">
        <v>2.6243963888281822E-2</v>
      </c>
      <c r="U161" s="167">
        <v>2.7337462383651763E-2</v>
      </c>
      <c r="V161" s="167">
        <v>5.4674924767303526E-2</v>
      </c>
      <c r="W161" s="167">
        <v>2.9524459374391639E-2</v>
      </c>
      <c r="X161" s="167">
        <v>2.9524459374391639E-2</v>
      </c>
      <c r="Y161" s="167">
        <v>3.4991951851042431E-2</v>
      </c>
      <c r="Z161" s="167">
        <v>2.405696689754195E-2</v>
      </c>
      <c r="AA161" s="167">
        <v>3.1711456365131521E-2</v>
      </c>
      <c r="AB161" s="371">
        <v>3.1711456364932618E-2</v>
      </c>
      <c r="AC161" s="126"/>
    </row>
    <row r="162" spans="1:29" ht="18" customHeight="1" thickBot="1" x14ac:dyDescent="0.3">
      <c r="A162" s="643"/>
      <c r="B162" s="667"/>
      <c r="C162" s="189" t="s">
        <v>40</v>
      </c>
      <c r="D162" s="646"/>
      <c r="E162" s="119">
        <v>220</v>
      </c>
      <c r="F162" s="237">
        <v>220</v>
      </c>
      <c r="G162" s="237">
        <v>220</v>
      </c>
      <c r="H162" s="237">
        <v>220</v>
      </c>
      <c r="I162" s="237">
        <v>220</v>
      </c>
      <c r="J162" s="237">
        <v>220</v>
      </c>
      <c r="K162" s="237">
        <v>220</v>
      </c>
      <c r="L162" s="237">
        <v>220</v>
      </c>
      <c r="M162" s="237">
        <v>220</v>
      </c>
      <c r="N162" s="237">
        <v>220</v>
      </c>
      <c r="O162" s="237">
        <v>220</v>
      </c>
      <c r="P162" s="237">
        <v>220</v>
      </c>
      <c r="Q162" s="237">
        <v>220</v>
      </c>
      <c r="R162" s="237">
        <v>220</v>
      </c>
      <c r="S162" s="237">
        <v>220</v>
      </c>
      <c r="T162" s="237">
        <v>220</v>
      </c>
      <c r="U162" s="237">
        <v>220</v>
      </c>
      <c r="V162" s="237">
        <v>220</v>
      </c>
      <c r="W162" s="237">
        <v>220</v>
      </c>
      <c r="X162" s="237">
        <v>220</v>
      </c>
      <c r="Y162" s="237">
        <v>220</v>
      </c>
      <c r="Z162" s="237">
        <v>220</v>
      </c>
      <c r="AA162" s="237">
        <v>220</v>
      </c>
      <c r="AB162" s="414">
        <v>220</v>
      </c>
      <c r="AC162" s="126"/>
    </row>
    <row r="163" spans="1:29" ht="15.75" x14ac:dyDescent="0.25">
      <c r="A163" s="643"/>
      <c r="B163" s="667"/>
      <c r="C163" s="219" t="s">
        <v>29</v>
      </c>
      <c r="D163" s="646"/>
      <c r="E163" s="251">
        <v>1.1999999999970897E-2</v>
      </c>
      <c r="F163" s="250">
        <v>1.0800000000017462E-2</v>
      </c>
      <c r="G163" s="250">
        <v>1.0800000000017462E-2</v>
      </c>
      <c r="H163" s="250">
        <v>1.1599999999962165E-2</v>
      </c>
      <c r="I163" s="250">
        <v>8.8000000000465657E-3</v>
      </c>
      <c r="J163" s="250">
        <v>9.1999999999825381E-3</v>
      </c>
      <c r="K163" s="250">
        <v>1.0400000000008732E-2</v>
      </c>
      <c r="L163" s="250">
        <v>9.1999999999825381E-3</v>
      </c>
      <c r="M163" s="250">
        <v>1.0800000000017462E-2</v>
      </c>
      <c r="N163" s="250">
        <v>7.9999999999563441E-3</v>
      </c>
      <c r="O163" s="250">
        <v>1.0400000000008732E-2</v>
      </c>
      <c r="P163" s="250">
        <v>9.1999999999825381E-3</v>
      </c>
      <c r="Q163" s="250">
        <v>8.8000000000465657E-3</v>
      </c>
      <c r="R163" s="250">
        <v>9.1999999999825381E-3</v>
      </c>
      <c r="S163" s="250">
        <v>9.5999999999912683E-3</v>
      </c>
      <c r="T163" s="250">
        <v>9.5999999999912683E-3</v>
      </c>
      <c r="U163" s="250">
        <v>0.01</v>
      </c>
      <c r="V163" s="250">
        <v>0.02</v>
      </c>
      <c r="W163" s="250">
        <v>1.0800000000017462E-2</v>
      </c>
      <c r="X163" s="250">
        <v>1.0800000000017462E-2</v>
      </c>
      <c r="Y163" s="250">
        <v>1.2799999999988359E-2</v>
      </c>
      <c r="Z163" s="250">
        <v>8.7999999999738079E-3</v>
      </c>
      <c r="AA163" s="250">
        <v>1.1600000000034924E-2</v>
      </c>
      <c r="AB163" s="415">
        <v>1.1599999999962165E-2</v>
      </c>
      <c r="AC163" s="126"/>
    </row>
    <row r="164" spans="1:29" ht="15.75" thickBot="1" x14ac:dyDescent="0.3">
      <c r="A164" s="644"/>
      <c r="B164" s="668"/>
      <c r="C164" s="200" t="s">
        <v>30</v>
      </c>
      <c r="D164" s="647"/>
      <c r="E164" s="253">
        <v>0</v>
      </c>
      <c r="F164" s="252">
        <v>0</v>
      </c>
      <c r="G164" s="252">
        <v>0</v>
      </c>
      <c r="H164" s="252">
        <v>0</v>
      </c>
      <c r="I164" s="252">
        <v>0</v>
      </c>
      <c r="J164" s="252">
        <v>0</v>
      </c>
      <c r="K164" s="252">
        <v>0</v>
      </c>
      <c r="L164" s="252">
        <v>0</v>
      </c>
      <c r="M164" s="252">
        <v>0</v>
      </c>
      <c r="N164" s="252">
        <v>0</v>
      </c>
      <c r="O164" s="252">
        <v>0</v>
      </c>
      <c r="P164" s="252">
        <v>0</v>
      </c>
      <c r="Q164" s="252">
        <v>0</v>
      </c>
      <c r="R164" s="252">
        <v>0</v>
      </c>
      <c r="S164" s="252">
        <v>0</v>
      </c>
      <c r="T164" s="252">
        <v>0</v>
      </c>
      <c r="U164" s="252">
        <v>0</v>
      </c>
      <c r="V164" s="252">
        <v>0</v>
      </c>
      <c r="W164" s="252">
        <v>0</v>
      </c>
      <c r="X164" s="252">
        <v>0</v>
      </c>
      <c r="Y164" s="252">
        <v>0</v>
      </c>
      <c r="Z164" s="252">
        <v>0</v>
      </c>
      <c r="AA164" s="252">
        <v>0</v>
      </c>
      <c r="AB164" s="416">
        <v>0</v>
      </c>
      <c r="AC164" s="126"/>
    </row>
    <row r="165" spans="1:29" x14ac:dyDescent="0.25">
      <c r="A165" s="254"/>
      <c r="B165" s="255"/>
      <c r="C165" s="256"/>
      <c r="D165" s="257"/>
      <c r="E165" s="186"/>
      <c r="F165" s="186"/>
      <c r="G165" s="186"/>
      <c r="H165" s="186"/>
      <c r="I165" s="186"/>
      <c r="J165" s="186"/>
      <c r="K165" s="186"/>
      <c r="L165" s="186"/>
      <c r="M165" s="186"/>
      <c r="N165" s="186"/>
      <c r="O165" s="186"/>
      <c r="P165" s="186"/>
      <c r="Q165" s="186"/>
      <c r="R165" s="186"/>
      <c r="S165" s="186"/>
      <c r="T165" s="186"/>
      <c r="U165" s="186"/>
      <c r="V165" s="186"/>
      <c r="W165" s="186"/>
      <c r="X165" s="186"/>
      <c r="Y165" s="186"/>
      <c r="Z165" s="186"/>
      <c r="AA165" s="186"/>
      <c r="AB165" s="186"/>
      <c r="AC165" s="126"/>
    </row>
    <row r="166" spans="1:29" ht="14.25" customHeight="1" x14ac:dyDescent="0.25"/>
    <row r="167" spans="1:29" ht="15" customHeight="1" x14ac:dyDescent="0.3">
      <c r="A167" s="628" t="s">
        <v>0</v>
      </c>
      <c r="B167" s="628"/>
      <c r="C167" s="628"/>
      <c r="D167" s="628"/>
      <c r="E167" s="628"/>
      <c r="F167" s="628"/>
      <c r="G167" s="628"/>
      <c r="H167" s="628"/>
      <c r="I167" s="628"/>
      <c r="J167" s="628"/>
      <c r="K167" s="628"/>
      <c r="L167" s="628"/>
      <c r="M167" s="628"/>
      <c r="N167" s="628"/>
      <c r="O167" s="628"/>
      <c r="P167" s="628"/>
      <c r="Q167" s="628"/>
      <c r="R167" s="628"/>
      <c r="S167" s="628"/>
      <c r="T167" s="628"/>
      <c r="U167" s="628"/>
      <c r="V167" s="628"/>
      <c r="W167" s="628"/>
      <c r="X167" s="628"/>
      <c r="Y167" s="628"/>
      <c r="Z167" s="628"/>
      <c r="AA167" s="628"/>
      <c r="AB167" s="628"/>
      <c r="AC167" s="126"/>
    </row>
    <row r="168" spans="1:29" x14ac:dyDescent="0.25">
      <c r="A168" s="629" t="s">
        <v>311</v>
      </c>
      <c r="B168" s="629"/>
      <c r="C168" s="629"/>
      <c r="D168" s="629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9"/>
      <c r="P168" s="629"/>
      <c r="Q168" s="629"/>
      <c r="R168" s="629"/>
      <c r="S168" s="629"/>
      <c r="T168" s="629"/>
      <c r="U168" s="629"/>
      <c r="V168" s="629"/>
      <c r="W168" s="629"/>
      <c r="X168" s="629"/>
      <c r="Y168" s="629"/>
      <c r="Z168" s="629"/>
      <c r="AA168" s="629"/>
      <c r="AB168" s="629"/>
      <c r="AC168" s="126"/>
    </row>
    <row r="169" spans="1:29" ht="18.75" x14ac:dyDescent="0.3">
      <c r="A169" s="630" t="s">
        <v>312</v>
      </c>
      <c r="B169" s="628"/>
      <c r="C169" s="628"/>
      <c r="D169" s="628"/>
      <c r="E169" s="628"/>
      <c r="F169" s="628"/>
      <c r="G169" s="628"/>
      <c r="H169" s="628"/>
      <c r="I169" s="628"/>
      <c r="J169" s="628"/>
      <c r="K169" s="628"/>
      <c r="L169" s="628"/>
      <c r="M169" s="628"/>
      <c r="N169" s="628"/>
      <c r="O169" s="628"/>
      <c r="P169" s="628"/>
      <c r="Q169" s="628"/>
      <c r="R169" s="628"/>
      <c r="S169" s="628"/>
      <c r="T169" s="628"/>
      <c r="U169" s="628"/>
      <c r="V169" s="628"/>
      <c r="W169" s="628"/>
      <c r="X169" s="628"/>
      <c r="Y169" s="628"/>
      <c r="Z169" s="628"/>
      <c r="AA169" s="628"/>
      <c r="AB169" s="628"/>
      <c r="AC169" s="126"/>
    </row>
    <row r="170" spans="1:29" s="417" customFormat="1" ht="15.75" thickBot="1" x14ac:dyDescent="0.3">
      <c r="B170" s="418"/>
      <c r="D170" s="419"/>
      <c r="E170" s="366"/>
      <c r="F170" s="366"/>
      <c r="G170" s="366"/>
      <c r="H170" s="366"/>
      <c r="I170" s="366"/>
      <c r="J170" s="366"/>
      <c r="K170" s="366"/>
      <c r="L170" s="366"/>
      <c r="M170" s="366"/>
      <c r="N170" s="366"/>
      <c r="O170" s="366"/>
      <c r="P170" s="366"/>
      <c r="Q170" s="366"/>
      <c r="R170" s="366"/>
      <c r="S170" s="366"/>
      <c r="T170" s="366"/>
      <c r="U170" s="366"/>
      <c r="V170" s="366"/>
      <c r="W170" s="366"/>
      <c r="X170" s="366"/>
      <c r="Y170" s="366"/>
      <c r="Z170" s="366"/>
      <c r="AA170" s="366"/>
      <c r="AB170" s="366"/>
    </row>
    <row r="171" spans="1:29" ht="15.75" customHeight="1" thickBot="1" x14ac:dyDescent="0.3">
      <c r="A171" s="631" t="s">
        <v>2</v>
      </c>
      <c r="B171" s="632"/>
      <c r="C171" s="633"/>
      <c r="D171" s="637" t="s">
        <v>3</v>
      </c>
      <c r="E171" s="639" t="s">
        <v>4</v>
      </c>
      <c r="F171" s="640"/>
      <c r="G171" s="640"/>
      <c r="H171" s="640"/>
      <c r="I171" s="640"/>
      <c r="J171" s="640"/>
      <c r="K171" s="640"/>
      <c r="L171" s="640"/>
      <c r="M171" s="640"/>
      <c r="N171" s="640"/>
      <c r="O171" s="640"/>
      <c r="P171" s="640"/>
      <c r="Q171" s="640"/>
      <c r="R171" s="640"/>
      <c r="S171" s="640"/>
      <c r="T171" s="640"/>
      <c r="U171" s="640"/>
      <c r="V171" s="640"/>
      <c r="W171" s="640"/>
      <c r="X171" s="640"/>
      <c r="Y171" s="640"/>
      <c r="Z171" s="640"/>
      <c r="AA171" s="640"/>
      <c r="AB171" s="641"/>
      <c r="AC171" s="126"/>
    </row>
    <row r="172" spans="1:29" ht="15.75" thickBot="1" x14ac:dyDescent="0.3">
      <c r="A172" s="634"/>
      <c r="B172" s="635"/>
      <c r="C172" s="636"/>
      <c r="D172" s="638"/>
      <c r="E172" s="101" t="s">
        <v>5</v>
      </c>
      <c r="F172" s="102" t="s">
        <v>6</v>
      </c>
      <c r="G172" s="103" t="s">
        <v>7</v>
      </c>
      <c r="H172" s="103" t="s">
        <v>8</v>
      </c>
      <c r="I172" s="103" t="s">
        <v>9</v>
      </c>
      <c r="J172" s="103" t="s">
        <v>10</v>
      </c>
      <c r="K172" s="103" t="s">
        <v>11</v>
      </c>
      <c r="L172" s="103" t="s">
        <v>12</v>
      </c>
      <c r="M172" s="103" t="s">
        <v>13</v>
      </c>
      <c r="N172" s="103" t="s">
        <v>14</v>
      </c>
      <c r="O172" s="103" t="s">
        <v>15</v>
      </c>
      <c r="P172" s="103" t="s">
        <v>16</v>
      </c>
      <c r="Q172" s="103" t="s">
        <v>17</v>
      </c>
      <c r="R172" s="103" t="s">
        <v>18</v>
      </c>
      <c r="S172" s="103" t="s">
        <v>19</v>
      </c>
      <c r="T172" s="103" t="s">
        <v>20</v>
      </c>
      <c r="U172" s="103" t="s">
        <v>21</v>
      </c>
      <c r="V172" s="103" t="s">
        <v>22</v>
      </c>
      <c r="W172" s="103" t="s">
        <v>23</v>
      </c>
      <c r="X172" s="103" t="s">
        <v>24</v>
      </c>
      <c r="Y172" s="103" t="s">
        <v>25</v>
      </c>
      <c r="Z172" s="103" t="s">
        <v>26</v>
      </c>
      <c r="AA172" s="103" t="s">
        <v>27</v>
      </c>
      <c r="AB172" s="368" t="s">
        <v>28</v>
      </c>
      <c r="AC172" s="126"/>
    </row>
    <row r="173" spans="1:29" ht="21.75" customHeight="1" x14ac:dyDescent="0.25">
      <c r="A173" s="609" t="s">
        <v>313</v>
      </c>
      <c r="B173" s="610"/>
      <c r="C173" s="430" t="s">
        <v>29</v>
      </c>
      <c r="D173" s="613" t="s">
        <v>314</v>
      </c>
      <c r="E173" s="431">
        <f>E176+E224</f>
        <v>3.5178000000000003</v>
      </c>
      <c r="F173" s="432">
        <f t="shared" ref="F173:AB174" si="0">F176+F224</f>
        <v>3.2801999999999998</v>
      </c>
      <c r="G173" s="432">
        <f t="shared" si="0"/>
        <v>3.1020000000000003</v>
      </c>
      <c r="H173" s="432">
        <f t="shared" si="0"/>
        <v>3.0194999999999999</v>
      </c>
      <c r="I173" s="432">
        <f t="shared" si="0"/>
        <v>3.0260999999999996</v>
      </c>
      <c r="J173" s="432">
        <f t="shared" si="0"/>
        <v>3.1415999999999999</v>
      </c>
      <c r="K173" s="432">
        <f t="shared" si="0"/>
        <v>3.5178000000000003</v>
      </c>
      <c r="L173" s="432">
        <f t="shared" si="0"/>
        <v>3.8478000000000003</v>
      </c>
      <c r="M173" s="432">
        <f t="shared" si="0"/>
        <v>4.4352</v>
      </c>
      <c r="N173" s="432">
        <f t="shared" si="0"/>
        <v>5.6958000000000002</v>
      </c>
      <c r="O173" s="432">
        <f t="shared" si="0"/>
        <v>6.9135</v>
      </c>
      <c r="P173" s="432">
        <f t="shared" si="0"/>
        <v>7.2237</v>
      </c>
      <c r="Q173" s="432">
        <f t="shared" si="0"/>
        <v>7.1841000000000008</v>
      </c>
      <c r="R173" s="432">
        <f t="shared" si="0"/>
        <v>7.2336</v>
      </c>
      <c r="S173" s="432">
        <f t="shared" si="0"/>
        <v>7.2896999999999998</v>
      </c>
      <c r="T173" s="432">
        <f t="shared" si="0"/>
        <v>7.2204000000000006</v>
      </c>
      <c r="U173" s="432">
        <f t="shared" si="0"/>
        <v>7.6494</v>
      </c>
      <c r="V173" s="432">
        <f t="shared" si="0"/>
        <v>7.854000000000001</v>
      </c>
      <c r="W173" s="432">
        <f t="shared" si="0"/>
        <v>7.9398</v>
      </c>
      <c r="X173" s="432">
        <f t="shared" si="0"/>
        <v>8.0124000000000013</v>
      </c>
      <c r="Y173" s="432">
        <f t="shared" si="0"/>
        <v>7.9100999999999999</v>
      </c>
      <c r="Z173" s="432">
        <f t="shared" si="0"/>
        <v>7.2534000000000001</v>
      </c>
      <c r="AA173" s="432">
        <f t="shared" si="0"/>
        <v>4.8971999999999998</v>
      </c>
      <c r="AB173" s="433">
        <f t="shared" si="0"/>
        <v>4.1085000000000003</v>
      </c>
      <c r="AC173" s="126"/>
    </row>
    <row r="174" spans="1:29" ht="16.5" thickBot="1" x14ac:dyDescent="0.3">
      <c r="A174" s="611"/>
      <c r="B174" s="612"/>
      <c r="C174" s="219" t="s">
        <v>30</v>
      </c>
      <c r="D174" s="614"/>
      <c r="E174" s="434">
        <f>E177+E225</f>
        <v>0.4158</v>
      </c>
      <c r="F174" s="435">
        <f t="shared" si="0"/>
        <v>0.45210000000000006</v>
      </c>
      <c r="G174" s="435">
        <f t="shared" si="0"/>
        <v>0.41249999999999998</v>
      </c>
      <c r="H174" s="435">
        <f t="shared" si="0"/>
        <v>0.39929999999999999</v>
      </c>
      <c r="I174" s="435">
        <f t="shared" si="0"/>
        <v>0.40920000000000001</v>
      </c>
      <c r="J174" s="435">
        <f t="shared" si="0"/>
        <v>0.40920000000000001</v>
      </c>
      <c r="K174" s="435">
        <f t="shared" si="0"/>
        <v>0.45210000000000006</v>
      </c>
      <c r="L174" s="435">
        <f t="shared" si="0"/>
        <v>0.53130000000000011</v>
      </c>
      <c r="M174" s="435">
        <f t="shared" si="0"/>
        <v>0.56430000000000002</v>
      </c>
      <c r="N174" s="435">
        <f t="shared" si="0"/>
        <v>0.56099999999999994</v>
      </c>
      <c r="O174" s="435">
        <f t="shared" si="0"/>
        <v>0.64349999999999996</v>
      </c>
      <c r="P174" s="435">
        <f t="shared" si="0"/>
        <v>0.65999999999999992</v>
      </c>
      <c r="Q174" s="435">
        <f t="shared" si="0"/>
        <v>0.60389999999999999</v>
      </c>
      <c r="R174" s="435">
        <f t="shared" si="0"/>
        <v>0.6996</v>
      </c>
      <c r="S174" s="435">
        <f t="shared" si="0"/>
        <v>0.62040000000000006</v>
      </c>
      <c r="T174" s="435">
        <f t="shared" si="0"/>
        <v>0.57089999999999996</v>
      </c>
      <c r="U174" s="435">
        <f t="shared" si="0"/>
        <v>0.55110000000000003</v>
      </c>
      <c r="V174" s="435">
        <f t="shared" si="0"/>
        <v>0.56100000000000005</v>
      </c>
      <c r="W174" s="435">
        <f t="shared" si="0"/>
        <v>0.52800000000000002</v>
      </c>
      <c r="X174" s="435">
        <f t="shared" si="0"/>
        <v>0.55110000000000003</v>
      </c>
      <c r="Y174" s="435">
        <f t="shared" si="0"/>
        <v>0.58410000000000006</v>
      </c>
      <c r="Z174" s="435">
        <f t="shared" si="0"/>
        <v>0.57089999999999996</v>
      </c>
      <c r="AA174" s="435">
        <f t="shared" si="0"/>
        <v>0.46530000000000005</v>
      </c>
      <c r="AB174" s="436">
        <f t="shared" si="0"/>
        <v>0.43230000000000002</v>
      </c>
      <c r="AC174" s="126"/>
    </row>
    <row r="175" spans="1:29" s="202" customFormat="1" ht="15.75" customHeight="1" x14ac:dyDescent="0.25">
      <c r="A175" s="582" t="s">
        <v>35</v>
      </c>
      <c r="B175" s="585" t="s">
        <v>315</v>
      </c>
      <c r="C175" s="409" t="s">
        <v>37</v>
      </c>
      <c r="D175" s="615" t="s">
        <v>32</v>
      </c>
      <c r="E175" s="374">
        <f>E176/E180*1000/1.732/0.99</f>
        <v>8.0021068838377705</v>
      </c>
      <c r="F175" s="375">
        <f t="shared" ref="F175:AB175" si="1">F176/F180*1000/1.732/0.99</f>
        <v>7.4281160947017275</v>
      </c>
      <c r="G175" s="375">
        <f t="shared" si="1"/>
        <v>7.1242386181002937</v>
      </c>
      <c r="H175" s="375">
        <f t="shared" si="1"/>
        <v>6.9385357157327503</v>
      </c>
      <c r="I175" s="375">
        <f t="shared" si="1"/>
        <v>6.8541253055656846</v>
      </c>
      <c r="J175" s="375">
        <f t="shared" si="1"/>
        <v>7.0904744540334663</v>
      </c>
      <c r="K175" s="375">
        <f t="shared" si="1"/>
        <v>7.816403981470228</v>
      </c>
      <c r="L175" s="375">
        <f t="shared" si="1"/>
        <v>8.1878097862053139</v>
      </c>
      <c r="M175" s="375">
        <f t="shared" si="1"/>
        <v>10.213659630214876</v>
      </c>
      <c r="N175" s="375">
        <f t="shared" si="1"/>
        <v>14.822468025336628</v>
      </c>
      <c r="O175" s="375">
        <f t="shared" si="1"/>
        <v>18.620936482854557</v>
      </c>
      <c r="P175" s="375">
        <f t="shared" si="1"/>
        <v>19.36374809232473</v>
      </c>
      <c r="Q175" s="375">
        <f t="shared" si="1"/>
        <v>19.566333076725687</v>
      </c>
      <c r="R175" s="375">
        <f t="shared" si="1"/>
        <v>19.448158502491797</v>
      </c>
      <c r="S175" s="375">
        <f t="shared" si="1"/>
        <v>19.920856799427362</v>
      </c>
      <c r="T175" s="375">
        <f t="shared" si="1"/>
        <v>19.903974717393954</v>
      </c>
      <c r="U175" s="375">
        <f t="shared" si="1"/>
        <v>21.170130869899918</v>
      </c>
      <c r="V175" s="375">
        <f t="shared" si="1"/>
        <v>21.647012337604828</v>
      </c>
      <c r="W175" s="375">
        <f t="shared" si="1"/>
        <v>21.817327147499441</v>
      </c>
      <c r="X175" s="375">
        <f t="shared" si="1"/>
        <v>21.919516033436206</v>
      </c>
      <c r="Y175" s="375">
        <f t="shared" si="1"/>
        <v>21.35747716078399</v>
      </c>
      <c r="Z175" s="375">
        <f t="shared" si="1"/>
        <v>19.109321670175152</v>
      </c>
      <c r="AA175" s="375">
        <f t="shared" si="1"/>
        <v>11.325934857991511</v>
      </c>
      <c r="AB175" s="503">
        <f t="shared" si="1"/>
        <v>9.2651256582667418</v>
      </c>
    </row>
    <row r="176" spans="1:29" s="207" customFormat="1" ht="21.75" customHeight="1" x14ac:dyDescent="0.25">
      <c r="A176" s="583"/>
      <c r="B176" s="586"/>
      <c r="C176" s="203" t="s">
        <v>29</v>
      </c>
      <c r="D176" s="616"/>
      <c r="E176" s="204">
        <v>1.5642</v>
      </c>
      <c r="F176" s="205">
        <v>1.452</v>
      </c>
      <c r="G176" s="205">
        <v>1.3926000000000001</v>
      </c>
      <c r="H176" s="205">
        <v>1.3563000000000001</v>
      </c>
      <c r="I176" s="205">
        <v>1.3397999999999999</v>
      </c>
      <c r="J176" s="205">
        <v>1.3859999999999999</v>
      </c>
      <c r="K176" s="205">
        <v>1.5279</v>
      </c>
      <c r="L176" s="205">
        <v>1.6005</v>
      </c>
      <c r="M176" s="205">
        <v>1.9964999999999999</v>
      </c>
      <c r="N176" s="205">
        <v>2.8974000000000002</v>
      </c>
      <c r="O176" s="205">
        <v>3.6398999999999999</v>
      </c>
      <c r="P176" s="205">
        <v>3.7850999999999999</v>
      </c>
      <c r="Q176" s="205">
        <v>3.8247000000000004</v>
      </c>
      <c r="R176" s="205">
        <v>3.8016000000000001</v>
      </c>
      <c r="S176" s="206">
        <v>3.8940000000000001</v>
      </c>
      <c r="T176" s="206">
        <v>3.8907000000000003</v>
      </c>
      <c r="U176" s="206">
        <v>4.1381999999999994</v>
      </c>
      <c r="V176" s="206">
        <v>4.1943000000000001</v>
      </c>
      <c r="W176" s="206">
        <v>4.2273000000000005</v>
      </c>
      <c r="X176" s="206">
        <v>4.2471000000000005</v>
      </c>
      <c r="Y176" s="206">
        <v>4.1381999999999994</v>
      </c>
      <c r="Z176" s="206">
        <v>3.7025999999999999</v>
      </c>
      <c r="AA176" s="206">
        <v>2.1945000000000001</v>
      </c>
      <c r="AB176" s="378">
        <v>1.7952000000000001</v>
      </c>
    </row>
    <row r="177" spans="1:29" s="207" customFormat="1" x14ac:dyDescent="0.25">
      <c r="A177" s="583"/>
      <c r="B177" s="586"/>
      <c r="C177" s="203" t="s">
        <v>30</v>
      </c>
      <c r="D177" s="616"/>
      <c r="E177" s="504">
        <v>0.2475</v>
      </c>
      <c r="F177" s="505">
        <v>0.25080000000000002</v>
      </c>
      <c r="G177" s="505">
        <v>0.2409</v>
      </c>
      <c r="H177" s="505">
        <v>0.23760000000000001</v>
      </c>
      <c r="I177" s="505">
        <v>0.24420000000000003</v>
      </c>
      <c r="J177" s="505">
        <v>0.25080000000000002</v>
      </c>
      <c r="K177" s="505">
        <v>0.27390000000000003</v>
      </c>
      <c r="L177" s="505">
        <v>0.33990000000000004</v>
      </c>
      <c r="M177" s="505">
        <v>0.39929999999999999</v>
      </c>
      <c r="N177" s="505">
        <v>0.39929999999999999</v>
      </c>
      <c r="O177" s="505">
        <v>0.38280000000000003</v>
      </c>
      <c r="P177" s="505">
        <v>0.33329999999999999</v>
      </c>
      <c r="Q177" s="505">
        <v>0.33329999999999999</v>
      </c>
      <c r="R177" s="505">
        <v>0.3498</v>
      </c>
      <c r="S177" s="505">
        <v>0.28710000000000002</v>
      </c>
      <c r="T177" s="505">
        <v>0.28710000000000002</v>
      </c>
      <c r="U177" s="505">
        <v>0.2475</v>
      </c>
      <c r="V177" s="505">
        <v>0.23760000000000001</v>
      </c>
      <c r="W177" s="505">
        <v>0.21780000000000002</v>
      </c>
      <c r="X177" s="505">
        <v>0.2079</v>
      </c>
      <c r="Y177" s="505">
        <v>0.19470000000000001</v>
      </c>
      <c r="Z177" s="505">
        <v>0.25409999999999999</v>
      </c>
      <c r="AA177" s="505">
        <v>0.22109999999999999</v>
      </c>
      <c r="AB177" s="506">
        <v>0.19800000000000001</v>
      </c>
    </row>
    <row r="178" spans="1:29" s="202" customFormat="1" ht="20.25" customHeight="1" x14ac:dyDescent="0.2">
      <c r="A178" s="583"/>
      <c r="B178" s="618" t="s">
        <v>38</v>
      </c>
      <c r="C178" s="619"/>
      <c r="D178" s="616"/>
      <c r="E178" s="211">
        <v>6</v>
      </c>
      <c r="F178" s="212">
        <v>6</v>
      </c>
      <c r="G178" s="212">
        <v>6</v>
      </c>
      <c r="H178" s="212">
        <v>6</v>
      </c>
      <c r="I178" s="212">
        <v>6</v>
      </c>
      <c r="J178" s="212">
        <v>6</v>
      </c>
      <c r="K178" s="212">
        <v>6</v>
      </c>
      <c r="L178" s="212">
        <v>6</v>
      </c>
      <c r="M178" s="212">
        <v>6</v>
      </c>
      <c r="N178" s="212">
        <v>6</v>
      </c>
      <c r="O178" s="212">
        <v>6</v>
      </c>
      <c r="P178" s="212">
        <v>6</v>
      </c>
      <c r="Q178" s="212">
        <v>6</v>
      </c>
      <c r="R178" s="212">
        <v>6</v>
      </c>
      <c r="S178" s="212">
        <v>6</v>
      </c>
      <c r="T178" s="212">
        <v>6</v>
      </c>
      <c r="U178" s="212">
        <v>6</v>
      </c>
      <c r="V178" s="212">
        <v>6</v>
      </c>
      <c r="W178" s="212">
        <v>6</v>
      </c>
      <c r="X178" s="212">
        <v>6</v>
      </c>
      <c r="Y178" s="212">
        <v>6</v>
      </c>
      <c r="Z178" s="212">
        <v>6</v>
      </c>
      <c r="AA178" s="212">
        <v>6</v>
      </c>
      <c r="AB178" s="507">
        <v>6</v>
      </c>
    </row>
    <row r="179" spans="1:29" s="202" customFormat="1" ht="19.5" customHeight="1" thickBot="1" x14ac:dyDescent="0.25">
      <c r="A179" s="583"/>
      <c r="B179" s="620" t="s">
        <v>39</v>
      </c>
      <c r="C179" s="621"/>
      <c r="D179" s="616"/>
      <c r="E179" s="211">
        <v>32</v>
      </c>
      <c r="F179" s="212">
        <v>32</v>
      </c>
      <c r="G179" s="212">
        <v>32</v>
      </c>
      <c r="H179" s="212">
        <v>32</v>
      </c>
      <c r="I179" s="212">
        <v>32</v>
      </c>
      <c r="J179" s="212">
        <v>32</v>
      </c>
      <c r="K179" s="212">
        <v>32</v>
      </c>
      <c r="L179" s="212">
        <v>32</v>
      </c>
      <c r="M179" s="212">
        <v>32</v>
      </c>
      <c r="N179" s="212">
        <v>34</v>
      </c>
      <c r="O179" s="212">
        <v>34</v>
      </c>
      <c r="P179" s="212">
        <v>34</v>
      </c>
      <c r="Q179" s="212">
        <v>34</v>
      </c>
      <c r="R179" s="212">
        <v>34</v>
      </c>
      <c r="S179" s="212">
        <v>34</v>
      </c>
      <c r="T179" s="212">
        <v>34</v>
      </c>
      <c r="U179" s="212">
        <v>34</v>
      </c>
      <c r="V179" s="212">
        <v>34</v>
      </c>
      <c r="W179" s="212">
        <v>36</v>
      </c>
      <c r="X179" s="213">
        <v>36</v>
      </c>
      <c r="Y179" s="212">
        <v>36</v>
      </c>
      <c r="Z179" s="213">
        <v>36</v>
      </c>
      <c r="AA179" s="212">
        <v>36</v>
      </c>
      <c r="AB179" s="380">
        <v>36</v>
      </c>
    </row>
    <row r="180" spans="1:29" s="513" customFormat="1" ht="16.5" customHeight="1" thickBot="1" x14ac:dyDescent="0.3">
      <c r="A180" s="584"/>
      <c r="B180" s="514" t="s">
        <v>316</v>
      </c>
      <c r="C180" s="508" t="s">
        <v>40</v>
      </c>
      <c r="D180" s="617"/>
      <c r="E180" s="509">
        <v>114</v>
      </c>
      <c r="F180" s="510">
        <v>114</v>
      </c>
      <c r="G180" s="510">
        <v>114</v>
      </c>
      <c r="H180" s="510">
        <v>114</v>
      </c>
      <c r="I180" s="510">
        <v>114</v>
      </c>
      <c r="J180" s="510">
        <v>114</v>
      </c>
      <c r="K180" s="510">
        <v>114</v>
      </c>
      <c r="L180" s="510">
        <v>114</v>
      </c>
      <c r="M180" s="510">
        <v>114</v>
      </c>
      <c r="N180" s="510">
        <v>114</v>
      </c>
      <c r="O180" s="510">
        <v>114</v>
      </c>
      <c r="P180" s="510">
        <v>114</v>
      </c>
      <c r="Q180" s="510">
        <v>114</v>
      </c>
      <c r="R180" s="510">
        <v>114</v>
      </c>
      <c r="S180" s="510">
        <v>114</v>
      </c>
      <c r="T180" s="510">
        <v>114</v>
      </c>
      <c r="U180" s="510">
        <v>114</v>
      </c>
      <c r="V180" s="510">
        <v>113</v>
      </c>
      <c r="W180" s="510">
        <v>113</v>
      </c>
      <c r="X180" s="510">
        <v>113</v>
      </c>
      <c r="Y180" s="510">
        <v>113</v>
      </c>
      <c r="Z180" s="510">
        <v>113</v>
      </c>
      <c r="AA180" s="510">
        <v>113</v>
      </c>
      <c r="AB180" s="511">
        <v>113</v>
      </c>
      <c r="AC180" s="512"/>
    </row>
    <row r="181" spans="1:29" s="422" customFormat="1" ht="19.5" customHeight="1" thickBot="1" x14ac:dyDescent="0.3">
      <c r="A181" s="622" t="s">
        <v>317</v>
      </c>
      <c r="B181" s="515" t="s">
        <v>318</v>
      </c>
      <c r="C181" s="420" t="s">
        <v>40</v>
      </c>
      <c r="D181" s="601" t="s">
        <v>319</v>
      </c>
      <c r="E181" s="437">
        <v>10.4</v>
      </c>
      <c r="F181" s="438">
        <v>10.4</v>
      </c>
      <c r="G181" s="438">
        <v>10.4</v>
      </c>
      <c r="H181" s="439">
        <v>10.4</v>
      </c>
      <c r="I181" s="439">
        <v>10.4</v>
      </c>
      <c r="J181" s="439">
        <v>10.4</v>
      </c>
      <c r="K181" s="439">
        <v>10.4</v>
      </c>
      <c r="L181" s="438">
        <v>10.4</v>
      </c>
      <c r="M181" s="438">
        <v>10.4</v>
      </c>
      <c r="N181" s="438">
        <v>10.4</v>
      </c>
      <c r="O181" s="438">
        <v>10.4</v>
      </c>
      <c r="P181" s="438">
        <v>10.4</v>
      </c>
      <c r="Q181" s="438">
        <v>10.4</v>
      </c>
      <c r="R181" s="438">
        <v>10.4</v>
      </c>
      <c r="S181" s="439">
        <v>10.4</v>
      </c>
      <c r="T181" s="439">
        <v>10.3</v>
      </c>
      <c r="U181" s="439">
        <v>10.3</v>
      </c>
      <c r="V181" s="439">
        <v>10.3</v>
      </c>
      <c r="W181" s="439">
        <v>10.3</v>
      </c>
      <c r="X181" s="439">
        <v>10.3</v>
      </c>
      <c r="Y181" s="439">
        <v>10.3</v>
      </c>
      <c r="Z181" s="439">
        <v>10.3</v>
      </c>
      <c r="AA181" s="439">
        <v>10.3</v>
      </c>
      <c r="AB181" s="440">
        <v>10.3</v>
      </c>
      <c r="AC181" s="421"/>
    </row>
    <row r="182" spans="1:29" ht="15" customHeight="1" x14ac:dyDescent="0.25">
      <c r="A182" s="623"/>
      <c r="B182" s="603" t="s">
        <v>320</v>
      </c>
      <c r="C182" s="112" t="s">
        <v>37</v>
      </c>
      <c r="D182" s="601"/>
      <c r="E182" s="120">
        <f>E183/E181*1000/1.732/1</f>
        <v>66.286196482501339</v>
      </c>
      <c r="F182" s="121">
        <f t="shared" ref="F182:AB182" si="2">F183/F181*1000/1.732/1</f>
        <v>59.457718955409483</v>
      </c>
      <c r="G182" s="121">
        <f t="shared" si="2"/>
        <v>55.960206075679515</v>
      </c>
      <c r="H182" s="121">
        <f t="shared" si="2"/>
        <v>54.461271984366668</v>
      </c>
      <c r="I182" s="121">
        <f t="shared" si="2"/>
        <v>53.795079054894295</v>
      </c>
      <c r="J182" s="121">
        <f t="shared" si="2"/>
        <v>56.459850772783795</v>
      </c>
      <c r="K182" s="121">
        <f t="shared" si="2"/>
        <v>64.121069461716118</v>
      </c>
      <c r="L182" s="121">
        <f t="shared" si="2"/>
        <v>68.950968200390832</v>
      </c>
      <c r="M182" s="121">
        <f t="shared" si="2"/>
        <v>73.780866939065547</v>
      </c>
      <c r="N182" s="121">
        <f t="shared" si="2"/>
        <v>88.770207852193991</v>
      </c>
      <c r="O182" s="121">
        <f t="shared" si="2"/>
        <v>99.096198259015793</v>
      </c>
      <c r="P182" s="121">
        <f t="shared" si="2"/>
        <v>104.9253863918991</v>
      </c>
      <c r="Q182" s="121">
        <f t="shared" si="2"/>
        <v>105.25848285663527</v>
      </c>
      <c r="R182" s="121">
        <f t="shared" si="2"/>
        <v>104.09264523005864</v>
      </c>
      <c r="S182" s="121">
        <f t="shared" si="2"/>
        <v>104.09264523005864</v>
      </c>
      <c r="T182" s="121">
        <f t="shared" si="2"/>
        <v>103.92609699769054</v>
      </c>
      <c r="U182" s="121">
        <f t="shared" si="2"/>
        <v>107.28940110764815</v>
      </c>
      <c r="V182" s="121">
        <f t="shared" si="2"/>
        <v>113.51151371106974</v>
      </c>
      <c r="W182" s="121">
        <f t="shared" si="2"/>
        <v>119.73362631449135</v>
      </c>
      <c r="X182" s="121">
        <f t="shared" si="2"/>
        <v>123.60142604094263</v>
      </c>
      <c r="Y182" s="121">
        <f t="shared" si="2"/>
        <v>121.75160878046593</v>
      </c>
      <c r="Z182" s="121">
        <f t="shared" si="2"/>
        <v>112.83885288907821</v>
      </c>
      <c r="AA182" s="121">
        <f t="shared" si="2"/>
        <v>96.863158366779516</v>
      </c>
      <c r="AB182" s="389">
        <f t="shared" si="2"/>
        <v>79.542142200497764</v>
      </c>
      <c r="AC182" s="126"/>
    </row>
    <row r="183" spans="1:29" ht="15.75" x14ac:dyDescent="0.25">
      <c r="A183" s="623"/>
      <c r="B183" s="604"/>
      <c r="C183" s="219" t="s">
        <v>29</v>
      </c>
      <c r="D183" s="601"/>
      <c r="E183" s="441">
        <v>1.194</v>
      </c>
      <c r="F183" s="442">
        <v>1.071</v>
      </c>
      <c r="G183" s="442">
        <v>1.008</v>
      </c>
      <c r="H183" s="442">
        <v>0.98099999999999998</v>
      </c>
      <c r="I183" s="442">
        <v>0.96899999999999997</v>
      </c>
      <c r="J183" s="442">
        <v>1.0169999999999999</v>
      </c>
      <c r="K183" s="442">
        <v>1.155</v>
      </c>
      <c r="L183" s="442">
        <v>1.242</v>
      </c>
      <c r="M183" s="442">
        <v>1.329</v>
      </c>
      <c r="N183" s="442">
        <v>1.599</v>
      </c>
      <c r="O183" s="442">
        <v>1.7849999999999999</v>
      </c>
      <c r="P183" s="442">
        <v>1.89</v>
      </c>
      <c r="Q183" s="442">
        <v>1.8959999999999999</v>
      </c>
      <c r="R183" s="442">
        <v>1.875</v>
      </c>
      <c r="S183" s="442">
        <v>1.875</v>
      </c>
      <c r="T183" s="442">
        <v>1.8540000000000001</v>
      </c>
      <c r="U183" s="442">
        <v>1.9139999999999999</v>
      </c>
      <c r="V183" s="442">
        <v>2.0249999999999999</v>
      </c>
      <c r="W183" s="442">
        <v>2.1360000000000001</v>
      </c>
      <c r="X183" s="442">
        <v>2.2050000000000001</v>
      </c>
      <c r="Y183" s="442">
        <v>2.1720000000000002</v>
      </c>
      <c r="Z183" s="442">
        <v>2.0129999999999999</v>
      </c>
      <c r="AA183" s="442">
        <v>1.728</v>
      </c>
      <c r="AB183" s="443">
        <v>1.419</v>
      </c>
      <c r="AC183" s="126"/>
    </row>
    <row r="184" spans="1:29" s="127" customFormat="1" ht="22.5" customHeight="1" thickBot="1" x14ac:dyDescent="0.3">
      <c r="A184" s="623"/>
      <c r="B184" s="604"/>
      <c r="C184" s="222" t="s">
        <v>30</v>
      </c>
      <c r="D184" s="602"/>
      <c r="E184" s="106">
        <v>9.9000000000000005E-2</v>
      </c>
      <c r="F184" s="109">
        <v>8.6999999999999994E-2</v>
      </c>
      <c r="G184" s="109">
        <v>8.6999999999999994E-2</v>
      </c>
      <c r="H184" s="109">
        <v>0.09</v>
      </c>
      <c r="I184" s="109">
        <v>8.4000000000000005E-2</v>
      </c>
      <c r="J184" s="109">
        <v>0.09</v>
      </c>
      <c r="K184" s="109">
        <v>0.09</v>
      </c>
      <c r="L184" s="109">
        <v>9.9000000000000005E-2</v>
      </c>
      <c r="M184" s="109">
        <v>0.12</v>
      </c>
      <c r="N184" s="109">
        <v>0.156</v>
      </c>
      <c r="O184" s="109">
        <v>0.14099999999999999</v>
      </c>
      <c r="P184" s="109">
        <v>0.16500000000000001</v>
      </c>
      <c r="Q184" s="109">
        <v>0.16800000000000001</v>
      </c>
      <c r="R184" s="109">
        <v>0.14699999999999999</v>
      </c>
      <c r="S184" s="109">
        <v>0.14099999999999999</v>
      </c>
      <c r="T184" s="109">
        <v>0.13200000000000001</v>
      </c>
      <c r="U184" s="109">
        <v>0.108</v>
      </c>
      <c r="V184" s="109">
        <v>8.6999999999999994E-2</v>
      </c>
      <c r="W184" s="109">
        <v>0.10199999999999999</v>
      </c>
      <c r="X184" s="109">
        <v>0.114</v>
      </c>
      <c r="Y184" s="109">
        <v>0.123</v>
      </c>
      <c r="Z184" s="109">
        <v>9.9000000000000005E-2</v>
      </c>
      <c r="AA184" s="109">
        <v>0.10199999999999999</v>
      </c>
      <c r="AB184" s="373">
        <v>9.6000000000000002E-2</v>
      </c>
      <c r="AC184" s="126"/>
    </row>
    <row r="185" spans="1:29" ht="15" customHeight="1" x14ac:dyDescent="0.25">
      <c r="A185" s="623"/>
      <c r="B185" s="603" t="s">
        <v>321</v>
      </c>
      <c r="C185" s="112" t="s">
        <v>37</v>
      </c>
      <c r="D185" s="588" t="s">
        <v>322</v>
      </c>
      <c r="E185" s="107">
        <f>E186/E181*1000/1.732/0.96</f>
        <v>10.166381684135727</v>
      </c>
      <c r="F185" s="108">
        <f t="shared" ref="F185:AB185" si="3">F186/F181*1000/1.732/0.96</f>
        <v>9.160152780245161</v>
      </c>
      <c r="G185" s="108">
        <f t="shared" si="3"/>
        <v>8.3274116184046907</v>
      </c>
      <c r="H185" s="108">
        <f t="shared" si="3"/>
        <v>7.9804361343044956</v>
      </c>
      <c r="I185" s="108">
        <f t="shared" si="3"/>
        <v>8.119226327944574</v>
      </c>
      <c r="J185" s="108">
        <f t="shared" si="3"/>
        <v>8.5008993604547882</v>
      </c>
      <c r="K185" s="108">
        <f t="shared" si="3"/>
        <v>10.027591490495649</v>
      </c>
      <c r="L185" s="108">
        <f t="shared" si="3"/>
        <v>10.339869426185825</v>
      </c>
      <c r="M185" s="108">
        <f t="shared" si="3"/>
        <v>11.13791303961627</v>
      </c>
      <c r="N185" s="108">
        <f t="shared" si="3"/>
        <v>12.005351749866762</v>
      </c>
      <c r="O185" s="108">
        <f t="shared" si="3"/>
        <v>12.525814976017054</v>
      </c>
      <c r="P185" s="108">
        <f t="shared" si="3"/>
        <v>12.629907621247114</v>
      </c>
      <c r="Q185" s="108">
        <f t="shared" si="3"/>
        <v>12.595210072837096</v>
      </c>
      <c r="R185" s="108">
        <f t="shared" si="3"/>
        <v>12.421722330786997</v>
      </c>
      <c r="S185" s="108">
        <f t="shared" si="3"/>
        <v>12.387024782376978</v>
      </c>
      <c r="T185" s="108">
        <f t="shared" si="3"/>
        <v>12.787562501401377</v>
      </c>
      <c r="U185" s="108">
        <f t="shared" si="3"/>
        <v>13.978732707011368</v>
      </c>
      <c r="V185" s="108">
        <f t="shared" si="3"/>
        <v>15.345075001681654</v>
      </c>
      <c r="W185" s="108">
        <f t="shared" si="3"/>
        <v>16.045763357922823</v>
      </c>
      <c r="X185" s="108">
        <f t="shared" si="3"/>
        <v>16.466176371667522</v>
      </c>
      <c r="Y185" s="108">
        <f t="shared" si="3"/>
        <v>16.466176371667522</v>
      </c>
      <c r="Z185" s="108">
        <f t="shared" si="3"/>
        <v>15.69541917980224</v>
      </c>
      <c r="AA185" s="108">
        <f t="shared" si="3"/>
        <v>14.118870378259603</v>
      </c>
      <c r="AB185" s="383">
        <f t="shared" si="3"/>
        <v>11.666461131415502</v>
      </c>
      <c r="AC185" s="126"/>
    </row>
    <row r="186" spans="1:29" ht="15.75" x14ac:dyDescent="0.25">
      <c r="A186" s="623"/>
      <c r="B186" s="604"/>
      <c r="C186" s="219" t="s">
        <v>29</v>
      </c>
      <c r="D186" s="589"/>
      <c r="E186" s="220">
        <v>0.17580000000000001</v>
      </c>
      <c r="F186" s="221">
        <v>0.15840000000000001</v>
      </c>
      <c r="G186" s="221">
        <v>0.14399999999999999</v>
      </c>
      <c r="H186" s="221">
        <v>0.13800000000000001</v>
      </c>
      <c r="I186" s="221">
        <v>0.1404</v>
      </c>
      <c r="J186" s="221">
        <v>0.14699999999999999</v>
      </c>
      <c r="K186" s="221">
        <v>0.1734</v>
      </c>
      <c r="L186" s="221">
        <v>0.17880000000000001</v>
      </c>
      <c r="M186" s="221">
        <v>0.19259999999999999</v>
      </c>
      <c r="N186" s="221">
        <v>0.20760000000000001</v>
      </c>
      <c r="O186" s="221">
        <v>0.21659999999999999</v>
      </c>
      <c r="P186" s="221">
        <v>0.21840000000000001</v>
      </c>
      <c r="Q186" s="221">
        <v>0.21780000000000002</v>
      </c>
      <c r="R186" s="221">
        <v>0.21480000000000002</v>
      </c>
      <c r="S186" s="221">
        <v>0.21420000000000003</v>
      </c>
      <c r="T186" s="221">
        <v>0.219</v>
      </c>
      <c r="U186" s="221">
        <v>0.2394</v>
      </c>
      <c r="V186" s="221">
        <v>0.26280000000000003</v>
      </c>
      <c r="W186" s="221">
        <v>0.27479999999999999</v>
      </c>
      <c r="X186" s="221">
        <v>0.28199999999999997</v>
      </c>
      <c r="Y186" s="221">
        <v>0.28199999999999997</v>
      </c>
      <c r="Z186" s="221">
        <v>0.26880000000000004</v>
      </c>
      <c r="AA186" s="221">
        <v>0.24180000000000001</v>
      </c>
      <c r="AB186" s="384">
        <v>0.19980000000000001</v>
      </c>
      <c r="AC186" s="126"/>
    </row>
    <row r="187" spans="1:29" s="127" customFormat="1" ht="22.5" customHeight="1" thickBot="1" x14ac:dyDescent="0.3">
      <c r="A187" s="623"/>
      <c r="B187" s="604"/>
      <c r="C187" s="222" t="s">
        <v>30</v>
      </c>
      <c r="D187" s="590"/>
      <c r="E187" s="105">
        <v>4.9800000000000004E-2</v>
      </c>
      <c r="F187" s="125">
        <v>5.2200000000000003E-2</v>
      </c>
      <c r="G187" s="125">
        <v>5.0999999999999997E-2</v>
      </c>
      <c r="H187" s="125">
        <v>5.16E-2</v>
      </c>
      <c r="I187" s="125">
        <v>5.0999999999999997E-2</v>
      </c>
      <c r="J187" s="125">
        <v>5.16E-2</v>
      </c>
      <c r="K187" s="125">
        <v>4.6800000000000001E-2</v>
      </c>
      <c r="L187" s="125">
        <v>4.6200000000000005E-2</v>
      </c>
      <c r="M187" s="125">
        <v>4.4400000000000002E-2</v>
      </c>
      <c r="N187" s="125">
        <v>4.0800000000000003E-2</v>
      </c>
      <c r="O187" s="125">
        <v>3.5400000000000001E-2</v>
      </c>
      <c r="P187" s="125">
        <v>3.8399999999999997E-2</v>
      </c>
      <c r="Q187" s="125">
        <v>4.2000000000000003E-2</v>
      </c>
      <c r="R187" s="125">
        <v>3.9600000000000003E-2</v>
      </c>
      <c r="S187" s="125">
        <v>3.9E-2</v>
      </c>
      <c r="T187" s="125">
        <v>3.9E-2</v>
      </c>
      <c r="U187" s="125">
        <v>3.7200000000000004E-2</v>
      </c>
      <c r="V187" s="125">
        <v>3.8399999999999997E-2</v>
      </c>
      <c r="W187" s="125">
        <v>3.8399999999999997E-2</v>
      </c>
      <c r="X187" s="125">
        <v>4.3200000000000002E-2</v>
      </c>
      <c r="Y187" s="125">
        <v>4.4400000000000002E-2</v>
      </c>
      <c r="Z187" s="125">
        <v>4.6800000000000001E-2</v>
      </c>
      <c r="AA187" s="125">
        <v>4.4999999999999998E-2</v>
      </c>
      <c r="AB187" s="372">
        <v>4.7399999999999998E-2</v>
      </c>
      <c r="AC187" s="126"/>
    </row>
    <row r="188" spans="1:29" ht="15" customHeight="1" x14ac:dyDescent="0.25">
      <c r="A188" s="623"/>
      <c r="B188" s="603" t="s">
        <v>323</v>
      </c>
      <c r="C188" s="112" t="s">
        <v>37</v>
      </c>
      <c r="D188" s="588" t="s">
        <v>324</v>
      </c>
      <c r="E188" s="113">
        <f>E189/E181*1000/1.732/0.99</f>
        <v>23.215814208885799</v>
      </c>
      <c r="F188" s="124">
        <f t="shared" ref="F188:AB188" si="4">F189/F181*1000/1.732/0.99</f>
        <v>19.985787884171259</v>
      </c>
      <c r="G188" s="124">
        <f t="shared" si="4"/>
        <v>19.043696872796179</v>
      </c>
      <c r="H188" s="124">
        <f t="shared" si="4"/>
        <v>18.303482506715763</v>
      </c>
      <c r="I188" s="124">
        <f t="shared" si="4"/>
        <v>18.034313646322882</v>
      </c>
      <c r="J188" s="124">
        <f t="shared" si="4"/>
        <v>19.38015794828728</v>
      </c>
      <c r="K188" s="124">
        <f t="shared" si="4"/>
        <v>23.417690854180467</v>
      </c>
      <c r="L188" s="124">
        <f t="shared" si="4"/>
        <v>25.099996231635956</v>
      </c>
      <c r="M188" s="124">
        <f t="shared" si="4"/>
        <v>25.436457307127053</v>
      </c>
      <c r="N188" s="124">
        <f t="shared" si="4"/>
        <v>27.455223760073647</v>
      </c>
      <c r="O188" s="124">
        <f t="shared" si="4"/>
        <v>29.137529137529143</v>
      </c>
      <c r="P188" s="124">
        <f t="shared" si="4"/>
        <v>29.877743503609555</v>
      </c>
      <c r="Q188" s="124">
        <f t="shared" si="4"/>
        <v>30.483373439493526</v>
      </c>
      <c r="R188" s="124">
        <f t="shared" si="4"/>
        <v>29.339405782823796</v>
      </c>
      <c r="S188" s="124">
        <f t="shared" si="4"/>
        <v>29.406697997922016</v>
      </c>
      <c r="T188" s="124">
        <f t="shared" si="4"/>
        <v>29.760145457806843</v>
      </c>
      <c r="U188" s="124">
        <f t="shared" si="4"/>
        <v>31.594674972329184</v>
      </c>
      <c r="V188" s="124">
        <f t="shared" si="4"/>
        <v>34.040714325025633</v>
      </c>
      <c r="W188" s="124">
        <f t="shared" si="4"/>
        <v>37.234154591046</v>
      </c>
      <c r="X188" s="124">
        <f t="shared" si="4"/>
        <v>40.359649319491481</v>
      </c>
      <c r="Y188" s="124">
        <f t="shared" si="4"/>
        <v>39.136629643143245</v>
      </c>
      <c r="Z188" s="124">
        <f t="shared" si="4"/>
        <v>37.3700456661958</v>
      </c>
      <c r="AA188" s="124">
        <f t="shared" si="4"/>
        <v>33.768932174726025</v>
      </c>
      <c r="AB188" s="386">
        <f t="shared" si="4"/>
        <v>28.197398093584106</v>
      </c>
      <c r="AC188" s="126"/>
    </row>
    <row r="189" spans="1:29" ht="15.75" x14ac:dyDescent="0.25">
      <c r="A189" s="623"/>
      <c r="B189" s="604"/>
      <c r="C189" s="219" t="s">
        <v>29</v>
      </c>
      <c r="D189" s="589"/>
      <c r="E189" s="441">
        <v>0.41399999999999998</v>
      </c>
      <c r="F189" s="442">
        <v>0.35640000000000005</v>
      </c>
      <c r="G189" s="442">
        <v>0.33960000000000001</v>
      </c>
      <c r="H189" s="442">
        <v>0.32640000000000002</v>
      </c>
      <c r="I189" s="442">
        <v>0.3216</v>
      </c>
      <c r="J189" s="442">
        <v>0.34560000000000002</v>
      </c>
      <c r="K189" s="442">
        <v>0.41760000000000003</v>
      </c>
      <c r="L189" s="442">
        <v>0.4476</v>
      </c>
      <c r="M189" s="442">
        <v>0.4536</v>
      </c>
      <c r="N189" s="442">
        <v>0.48960000000000004</v>
      </c>
      <c r="O189" s="442">
        <v>0.51960000000000006</v>
      </c>
      <c r="P189" s="442">
        <v>0.53279999999999994</v>
      </c>
      <c r="Q189" s="442">
        <v>0.54359999999999997</v>
      </c>
      <c r="R189" s="442">
        <v>0.5232</v>
      </c>
      <c r="S189" s="442">
        <v>0.52439999999999998</v>
      </c>
      <c r="T189" s="442">
        <v>0.52560000000000007</v>
      </c>
      <c r="U189" s="442">
        <v>0.55800000000000005</v>
      </c>
      <c r="V189" s="442">
        <v>0.60120000000000007</v>
      </c>
      <c r="W189" s="442">
        <v>0.65760000000000007</v>
      </c>
      <c r="X189" s="442">
        <v>0.7128000000000001</v>
      </c>
      <c r="Y189" s="442">
        <v>0.69120000000000004</v>
      </c>
      <c r="Z189" s="442">
        <v>0.66</v>
      </c>
      <c r="AA189" s="442">
        <v>0.59639999999999993</v>
      </c>
      <c r="AB189" s="443">
        <v>0.498</v>
      </c>
      <c r="AC189" s="126"/>
    </row>
    <row r="190" spans="1:29" s="127" customFormat="1" ht="22.5" customHeight="1" thickBot="1" x14ac:dyDescent="0.3">
      <c r="A190" s="623"/>
      <c r="B190" s="604"/>
      <c r="C190" s="222" t="s">
        <v>30</v>
      </c>
      <c r="D190" s="590"/>
      <c r="E190" s="105">
        <v>5.6399999999999999E-2</v>
      </c>
      <c r="F190" s="125">
        <v>5.2800000000000007E-2</v>
      </c>
      <c r="G190" s="125">
        <v>5.5200000000000006E-2</v>
      </c>
      <c r="H190" s="125">
        <v>5.16E-2</v>
      </c>
      <c r="I190" s="125">
        <v>5.3999999999999999E-2</v>
      </c>
      <c r="J190" s="125">
        <v>5.7599999999999998E-2</v>
      </c>
      <c r="K190" s="125">
        <v>6.3600000000000004E-2</v>
      </c>
      <c r="L190" s="125">
        <v>7.8E-2</v>
      </c>
      <c r="M190" s="125">
        <v>6.9600000000000009E-2</v>
      </c>
      <c r="N190" s="125">
        <v>5.6399999999999999E-2</v>
      </c>
      <c r="O190" s="125">
        <v>5.6399999999999999E-2</v>
      </c>
      <c r="P190" s="125">
        <v>5.6399999999999999E-2</v>
      </c>
      <c r="Q190" s="125">
        <v>6.4799999999999996E-2</v>
      </c>
      <c r="R190" s="125">
        <v>0.06</v>
      </c>
      <c r="S190" s="125">
        <v>6.4799999999999996E-2</v>
      </c>
      <c r="T190" s="125">
        <v>5.7599999999999998E-2</v>
      </c>
      <c r="U190" s="125">
        <v>6.3600000000000004E-2</v>
      </c>
      <c r="V190" s="125">
        <v>6.2399999999999997E-2</v>
      </c>
      <c r="W190" s="125">
        <v>7.0800000000000002E-2</v>
      </c>
      <c r="X190" s="125">
        <v>7.8E-2</v>
      </c>
      <c r="Y190" s="125">
        <v>7.0800000000000002E-2</v>
      </c>
      <c r="Z190" s="125">
        <v>6.4799999999999996E-2</v>
      </c>
      <c r="AA190" s="125">
        <v>6.1200000000000004E-2</v>
      </c>
      <c r="AB190" s="372">
        <v>5.6399999999999999E-2</v>
      </c>
      <c r="AC190" s="126"/>
    </row>
    <row r="191" spans="1:29" ht="15" customHeight="1" x14ac:dyDescent="0.25">
      <c r="A191" s="623"/>
      <c r="B191" s="603" t="s">
        <v>325</v>
      </c>
      <c r="C191" s="112" t="s">
        <v>37</v>
      </c>
      <c r="D191" s="588" t="s">
        <v>326</v>
      </c>
      <c r="E191" s="113">
        <f>E192/E181*1000/1.732/0.96</f>
        <v>7.4946704565642204</v>
      </c>
      <c r="F191" s="124">
        <f t="shared" ref="F191:AB191" si="5">F192/F181*1000/1.732/0.96</f>
        <v>7.0089047788239469</v>
      </c>
      <c r="G191" s="124">
        <f t="shared" si="5"/>
        <v>6.4537440042636351</v>
      </c>
      <c r="H191" s="124">
        <f t="shared" si="5"/>
        <v>6.3496513590335759</v>
      </c>
      <c r="I191" s="124">
        <f t="shared" si="5"/>
        <v>6.4884415526736543</v>
      </c>
      <c r="J191" s="124">
        <f t="shared" si="5"/>
        <v>7.6681581986143188</v>
      </c>
      <c r="K191" s="124">
        <f t="shared" si="5"/>
        <v>8.3621091668147098</v>
      </c>
      <c r="L191" s="124">
        <f t="shared" si="5"/>
        <v>8.3274116184046907</v>
      </c>
      <c r="M191" s="124">
        <f t="shared" si="5"/>
        <v>8.9866650381950617</v>
      </c>
      <c r="N191" s="124">
        <f t="shared" si="5"/>
        <v>9.160152780245161</v>
      </c>
      <c r="O191" s="124">
        <f t="shared" si="5"/>
        <v>9.2989429738852358</v>
      </c>
      <c r="P191" s="124">
        <f t="shared" si="5"/>
        <v>9.8541037484455494</v>
      </c>
      <c r="Q191" s="124">
        <f t="shared" si="5"/>
        <v>9.7500111032154919</v>
      </c>
      <c r="R191" s="124">
        <f t="shared" si="5"/>
        <v>10.235776780955765</v>
      </c>
      <c r="S191" s="124">
        <f t="shared" si="5"/>
        <v>10.201079232545748</v>
      </c>
      <c r="T191" s="124">
        <f t="shared" si="5"/>
        <v>10.825635103926098</v>
      </c>
      <c r="U191" s="124">
        <f t="shared" si="5"/>
        <v>11.596392295791384</v>
      </c>
      <c r="V191" s="124">
        <f t="shared" si="5"/>
        <v>12.121908562972266</v>
      </c>
      <c r="W191" s="124">
        <f t="shared" si="5"/>
        <v>12.857631337025493</v>
      </c>
      <c r="X191" s="124">
        <f t="shared" si="5"/>
        <v>12.64742483015314</v>
      </c>
      <c r="Y191" s="124">
        <f t="shared" si="5"/>
        <v>13.032803426085787</v>
      </c>
      <c r="Z191" s="124">
        <f t="shared" si="5"/>
        <v>11.701495549227563</v>
      </c>
      <c r="AA191" s="124">
        <f t="shared" si="5"/>
        <v>10.124946747684925</v>
      </c>
      <c r="AB191" s="386">
        <f t="shared" si="5"/>
        <v>8.7235700352025827</v>
      </c>
      <c r="AC191" s="126"/>
    </row>
    <row r="192" spans="1:29" ht="15.75" x14ac:dyDescent="0.25">
      <c r="A192" s="623"/>
      <c r="B192" s="604"/>
      <c r="C192" s="219" t="s">
        <v>29</v>
      </c>
      <c r="D192" s="589"/>
      <c r="E192" s="441">
        <v>0.12959999999999999</v>
      </c>
      <c r="F192" s="442">
        <v>0.1212</v>
      </c>
      <c r="G192" s="442">
        <v>0.1116</v>
      </c>
      <c r="H192" s="442">
        <v>0.10979999999999999</v>
      </c>
      <c r="I192" s="442">
        <v>0.11220000000000001</v>
      </c>
      <c r="J192" s="442">
        <v>0.1326</v>
      </c>
      <c r="K192" s="442">
        <v>0.14460000000000001</v>
      </c>
      <c r="L192" s="442">
        <v>0.14399999999999999</v>
      </c>
      <c r="M192" s="442">
        <v>0.15540000000000001</v>
      </c>
      <c r="N192" s="442">
        <v>0.15840000000000001</v>
      </c>
      <c r="O192" s="442">
        <v>0.1608</v>
      </c>
      <c r="P192" s="442">
        <v>0.1704</v>
      </c>
      <c r="Q192" s="442">
        <v>0.1686</v>
      </c>
      <c r="R192" s="442">
        <v>0.17699999999999999</v>
      </c>
      <c r="S192" s="442">
        <v>0.1764</v>
      </c>
      <c r="T192" s="442">
        <v>0.18540000000000001</v>
      </c>
      <c r="U192" s="442">
        <v>0.1986</v>
      </c>
      <c r="V192" s="442">
        <v>0.20760000000000001</v>
      </c>
      <c r="W192" s="442">
        <v>0.22020000000000001</v>
      </c>
      <c r="X192" s="442">
        <v>0.21659999999999999</v>
      </c>
      <c r="Y192" s="442">
        <v>0.22320000000000001</v>
      </c>
      <c r="Z192" s="442">
        <v>0.20039999999999999</v>
      </c>
      <c r="AA192" s="442">
        <v>0.1734</v>
      </c>
      <c r="AB192" s="443">
        <v>0.14940000000000001</v>
      </c>
      <c r="AC192" s="126"/>
    </row>
    <row r="193" spans="1:29" s="127" customFormat="1" ht="22.5" customHeight="1" thickBot="1" x14ac:dyDescent="0.3">
      <c r="A193" s="623"/>
      <c r="B193" s="604"/>
      <c r="C193" s="222" t="s">
        <v>30</v>
      </c>
      <c r="D193" s="590"/>
      <c r="E193" s="106">
        <v>4.3200000000000002E-2</v>
      </c>
      <c r="F193" s="109">
        <v>4.3200000000000002E-2</v>
      </c>
      <c r="G193" s="109">
        <v>4.3200000000000002E-2</v>
      </c>
      <c r="H193" s="109">
        <v>4.3800000000000006E-2</v>
      </c>
      <c r="I193" s="109">
        <v>4.2599999999999999E-2</v>
      </c>
      <c r="J193" s="109">
        <v>4.0800000000000003E-2</v>
      </c>
      <c r="K193" s="109">
        <v>3.7800000000000007E-2</v>
      </c>
      <c r="L193" s="109">
        <v>3.5999999999999997E-2</v>
      </c>
      <c r="M193" s="109">
        <v>3.4800000000000005E-2</v>
      </c>
      <c r="N193" s="109">
        <v>3.3600000000000005E-2</v>
      </c>
      <c r="O193" s="109">
        <v>3.3000000000000002E-2</v>
      </c>
      <c r="P193" s="109">
        <v>3.4800000000000005E-2</v>
      </c>
      <c r="Q193" s="109">
        <v>3.3600000000000005E-2</v>
      </c>
      <c r="R193" s="109">
        <v>3.3600000000000005E-2</v>
      </c>
      <c r="S193" s="109">
        <v>3.5400000000000001E-2</v>
      </c>
      <c r="T193" s="109">
        <v>3.3600000000000005E-2</v>
      </c>
      <c r="U193" s="109">
        <v>3.4200000000000001E-2</v>
      </c>
      <c r="V193" s="109">
        <v>3.4800000000000005E-2</v>
      </c>
      <c r="W193" s="109">
        <v>3.8399999999999997E-2</v>
      </c>
      <c r="X193" s="109">
        <v>3.7800000000000007E-2</v>
      </c>
      <c r="Y193" s="109">
        <v>4.0800000000000003E-2</v>
      </c>
      <c r="Z193" s="109">
        <v>4.0800000000000003E-2</v>
      </c>
      <c r="AA193" s="109">
        <v>4.2000000000000003E-2</v>
      </c>
      <c r="AB193" s="373">
        <v>4.2599999999999999E-2</v>
      </c>
      <c r="AC193" s="126"/>
    </row>
    <row r="194" spans="1:29" ht="15" customHeight="1" x14ac:dyDescent="0.25">
      <c r="A194" s="623"/>
      <c r="B194" s="603" t="s">
        <v>327</v>
      </c>
      <c r="C194" s="112" t="s">
        <v>37</v>
      </c>
      <c r="D194" s="588" t="s">
        <v>328</v>
      </c>
      <c r="E194" s="113">
        <f>E195/E181*1000/1.732/0.96</f>
        <v>0</v>
      </c>
      <c r="F194" s="124">
        <f t="shared" ref="F194:AB194" si="6">F195/F181*1000/1.732/0.96</f>
        <v>0</v>
      </c>
      <c r="G194" s="124">
        <f t="shared" si="6"/>
        <v>0</v>
      </c>
      <c r="H194" s="124">
        <f t="shared" si="6"/>
        <v>0</v>
      </c>
      <c r="I194" s="124">
        <f t="shared" si="6"/>
        <v>0</v>
      </c>
      <c r="J194" s="124">
        <f t="shared" si="6"/>
        <v>0</v>
      </c>
      <c r="K194" s="124">
        <f t="shared" si="6"/>
        <v>0</v>
      </c>
      <c r="L194" s="124">
        <f t="shared" si="6"/>
        <v>0</v>
      </c>
      <c r="M194" s="124">
        <f t="shared" si="6"/>
        <v>0</v>
      </c>
      <c r="N194" s="124">
        <f t="shared" si="6"/>
        <v>0</v>
      </c>
      <c r="O194" s="124">
        <f t="shared" si="6"/>
        <v>0</v>
      </c>
      <c r="P194" s="124">
        <f t="shared" si="6"/>
        <v>0</v>
      </c>
      <c r="Q194" s="124">
        <f t="shared" si="6"/>
        <v>0</v>
      </c>
      <c r="R194" s="124">
        <f t="shared" si="6"/>
        <v>0</v>
      </c>
      <c r="S194" s="124">
        <f t="shared" si="6"/>
        <v>0</v>
      </c>
      <c r="T194" s="124">
        <f t="shared" si="6"/>
        <v>0</v>
      </c>
      <c r="U194" s="124">
        <f t="shared" si="6"/>
        <v>0</v>
      </c>
      <c r="V194" s="124">
        <f t="shared" si="6"/>
        <v>0</v>
      </c>
      <c r="W194" s="124">
        <f t="shared" si="6"/>
        <v>0</v>
      </c>
      <c r="X194" s="124">
        <f t="shared" si="6"/>
        <v>0</v>
      </c>
      <c r="Y194" s="124">
        <f t="shared" si="6"/>
        <v>0</v>
      </c>
      <c r="Z194" s="124">
        <f t="shared" si="6"/>
        <v>0</v>
      </c>
      <c r="AA194" s="124">
        <f t="shared" si="6"/>
        <v>0</v>
      </c>
      <c r="AB194" s="124">
        <f t="shared" si="6"/>
        <v>0</v>
      </c>
      <c r="AC194" s="126"/>
    </row>
    <row r="195" spans="1:29" ht="15.75" x14ac:dyDescent="0.25">
      <c r="A195" s="623"/>
      <c r="B195" s="604"/>
      <c r="C195" s="219" t="s">
        <v>29</v>
      </c>
      <c r="D195" s="589"/>
      <c r="E195" s="220">
        <v>0</v>
      </c>
      <c r="F195" s="221">
        <v>0</v>
      </c>
      <c r="G195" s="221">
        <v>0</v>
      </c>
      <c r="H195" s="221">
        <v>0</v>
      </c>
      <c r="I195" s="221">
        <v>0</v>
      </c>
      <c r="J195" s="221">
        <v>0</v>
      </c>
      <c r="K195" s="221">
        <v>0</v>
      </c>
      <c r="L195" s="221">
        <v>0</v>
      </c>
      <c r="M195" s="221">
        <v>0</v>
      </c>
      <c r="N195" s="221">
        <v>0</v>
      </c>
      <c r="O195" s="221">
        <v>0</v>
      </c>
      <c r="P195" s="221">
        <v>0</v>
      </c>
      <c r="Q195" s="221">
        <v>0</v>
      </c>
      <c r="R195" s="221">
        <v>0</v>
      </c>
      <c r="S195" s="221">
        <v>0</v>
      </c>
      <c r="T195" s="221">
        <v>0</v>
      </c>
      <c r="U195" s="221">
        <v>0</v>
      </c>
      <c r="V195" s="221">
        <v>0</v>
      </c>
      <c r="W195" s="221">
        <v>0</v>
      </c>
      <c r="X195" s="221">
        <v>0</v>
      </c>
      <c r="Y195" s="221">
        <v>0</v>
      </c>
      <c r="Z195" s="221">
        <v>0</v>
      </c>
      <c r="AA195" s="221">
        <v>0</v>
      </c>
      <c r="AB195" s="384">
        <v>0</v>
      </c>
      <c r="AC195" s="126"/>
    </row>
    <row r="196" spans="1:29" s="127" customFormat="1" ht="22.5" customHeight="1" thickBot="1" x14ac:dyDescent="0.3">
      <c r="A196" s="623"/>
      <c r="B196" s="604"/>
      <c r="C196" s="222" t="s">
        <v>30</v>
      </c>
      <c r="D196" s="590"/>
      <c r="E196" s="105">
        <v>0</v>
      </c>
      <c r="F196" s="125">
        <v>0</v>
      </c>
      <c r="G196" s="125">
        <v>0</v>
      </c>
      <c r="H196" s="125">
        <v>0</v>
      </c>
      <c r="I196" s="125">
        <v>0</v>
      </c>
      <c r="J196" s="125">
        <v>0</v>
      </c>
      <c r="K196" s="125">
        <v>0</v>
      </c>
      <c r="L196" s="125">
        <v>0</v>
      </c>
      <c r="M196" s="125">
        <v>0</v>
      </c>
      <c r="N196" s="125">
        <v>0</v>
      </c>
      <c r="O196" s="125">
        <v>0</v>
      </c>
      <c r="P196" s="125">
        <v>0</v>
      </c>
      <c r="Q196" s="125">
        <v>0</v>
      </c>
      <c r="R196" s="125">
        <v>0</v>
      </c>
      <c r="S196" s="125">
        <v>0</v>
      </c>
      <c r="T196" s="125">
        <v>0</v>
      </c>
      <c r="U196" s="125">
        <v>0</v>
      </c>
      <c r="V196" s="125">
        <v>0</v>
      </c>
      <c r="W196" s="125">
        <v>0</v>
      </c>
      <c r="X196" s="125">
        <v>0</v>
      </c>
      <c r="Y196" s="125">
        <v>0</v>
      </c>
      <c r="Z196" s="125">
        <v>0</v>
      </c>
      <c r="AA196" s="125">
        <v>0</v>
      </c>
      <c r="AB196" s="372">
        <v>0</v>
      </c>
      <c r="AC196" s="126"/>
    </row>
    <row r="197" spans="1:29" ht="15" customHeight="1" x14ac:dyDescent="0.25">
      <c r="A197" s="623"/>
      <c r="B197" s="603" t="s">
        <v>329</v>
      </c>
      <c r="C197" s="112" t="s">
        <v>37</v>
      </c>
      <c r="D197" s="588" t="s">
        <v>330</v>
      </c>
      <c r="E197" s="113">
        <f>E198/E181*1000/1.732/0.99</f>
        <v>16.486592699063831</v>
      </c>
      <c r="F197" s="124">
        <f t="shared" ref="F197:AB197" si="7">F198/F181*1000/1.732/0.99</f>
        <v>15.477209472590536</v>
      </c>
      <c r="G197" s="124">
        <f t="shared" si="7"/>
        <v>14.804287321608337</v>
      </c>
      <c r="H197" s="124">
        <f t="shared" si="7"/>
        <v>14.669702891411898</v>
      </c>
      <c r="I197" s="124">
        <f t="shared" si="7"/>
        <v>14.602410676313676</v>
      </c>
      <c r="J197" s="124">
        <f t="shared" si="7"/>
        <v>14.467826246117237</v>
      </c>
      <c r="K197" s="124">
        <f t="shared" si="7"/>
        <v>15.275332827295875</v>
      </c>
      <c r="L197" s="124">
        <f t="shared" si="7"/>
        <v>17.428683710438907</v>
      </c>
      <c r="M197" s="124">
        <f t="shared" si="7"/>
        <v>19.043696872796179</v>
      </c>
      <c r="N197" s="124">
        <f t="shared" si="7"/>
        <v>29.339405782823796</v>
      </c>
      <c r="O197" s="124">
        <f t="shared" si="7"/>
        <v>36.270503937940433</v>
      </c>
      <c r="P197" s="124">
        <f t="shared" si="7"/>
        <v>38.625731466378113</v>
      </c>
      <c r="Q197" s="124">
        <f t="shared" si="7"/>
        <v>38.625731466378113</v>
      </c>
      <c r="R197" s="124">
        <f t="shared" si="7"/>
        <v>38.625731466378113</v>
      </c>
      <c r="S197" s="124">
        <f t="shared" si="7"/>
        <v>38.558439251279893</v>
      </c>
      <c r="T197" s="124">
        <f t="shared" si="7"/>
        <v>38.117446579519715</v>
      </c>
      <c r="U197" s="124">
        <f t="shared" si="7"/>
        <v>38.661010880118944</v>
      </c>
      <c r="V197" s="124">
        <f t="shared" si="7"/>
        <v>39.272520718293038</v>
      </c>
      <c r="W197" s="124">
        <f t="shared" si="7"/>
        <v>39.204575180718138</v>
      </c>
      <c r="X197" s="124">
        <f t="shared" si="7"/>
        <v>38.93279303041853</v>
      </c>
      <c r="Y197" s="124">
        <f t="shared" si="7"/>
        <v>37.1662090534711</v>
      </c>
      <c r="Z197" s="124">
        <f t="shared" si="7"/>
        <v>31.458783897179373</v>
      </c>
      <c r="AA197" s="124">
        <f t="shared" si="7"/>
        <v>22.150245249417871</v>
      </c>
      <c r="AB197" s="386">
        <f t="shared" si="7"/>
        <v>17.32611208159987</v>
      </c>
      <c r="AC197" s="126"/>
    </row>
    <row r="198" spans="1:29" ht="15.75" x14ac:dyDescent="0.25">
      <c r="A198" s="623"/>
      <c r="B198" s="604"/>
      <c r="C198" s="219" t="s">
        <v>29</v>
      </c>
      <c r="D198" s="589"/>
      <c r="E198" s="220">
        <v>0.29399999999999998</v>
      </c>
      <c r="F198" s="221">
        <v>0.27600000000000002</v>
      </c>
      <c r="G198" s="221">
        <v>0.26400000000000001</v>
      </c>
      <c r="H198" s="221">
        <v>0.2616</v>
      </c>
      <c r="I198" s="221">
        <v>0.26039999999999996</v>
      </c>
      <c r="J198" s="221">
        <v>0.25800000000000001</v>
      </c>
      <c r="K198" s="221">
        <v>0.27239999999999998</v>
      </c>
      <c r="L198" s="221">
        <v>0.31080000000000002</v>
      </c>
      <c r="M198" s="221">
        <v>0.33960000000000001</v>
      </c>
      <c r="N198" s="221">
        <v>0.5232</v>
      </c>
      <c r="O198" s="221">
        <v>0.64680000000000004</v>
      </c>
      <c r="P198" s="221">
        <v>0.68880000000000008</v>
      </c>
      <c r="Q198" s="221">
        <v>0.68880000000000008</v>
      </c>
      <c r="R198" s="221">
        <v>0.68880000000000008</v>
      </c>
      <c r="S198" s="221">
        <v>0.68759999999999999</v>
      </c>
      <c r="T198" s="221">
        <v>0.67320000000000002</v>
      </c>
      <c r="U198" s="221">
        <v>0.68280000000000007</v>
      </c>
      <c r="V198" s="221">
        <v>0.69359999999999999</v>
      </c>
      <c r="W198" s="221">
        <v>0.69240000000000002</v>
      </c>
      <c r="X198" s="221">
        <v>0.68759999999999999</v>
      </c>
      <c r="Y198" s="221">
        <v>0.65639999999999998</v>
      </c>
      <c r="Z198" s="221">
        <v>0.55559999999999998</v>
      </c>
      <c r="AA198" s="221">
        <v>0.39119999999999999</v>
      </c>
      <c r="AB198" s="384">
        <v>0.30599999999999999</v>
      </c>
      <c r="AC198" s="126"/>
    </row>
    <row r="199" spans="1:29" s="127" customFormat="1" ht="22.5" customHeight="1" thickBot="1" x14ac:dyDescent="0.3">
      <c r="A199" s="623"/>
      <c r="B199" s="604"/>
      <c r="C199" s="222" t="s">
        <v>30</v>
      </c>
      <c r="D199" s="590"/>
      <c r="E199" s="106">
        <v>0</v>
      </c>
      <c r="F199" s="109">
        <v>0</v>
      </c>
      <c r="G199" s="109">
        <v>0</v>
      </c>
      <c r="H199" s="109">
        <v>0</v>
      </c>
      <c r="I199" s="109">
        <v>0</v>
      </c>
      <c r="J199" s="109">
        <v>0</v>
      </c>
      <c r="K199" s="109">
        <v>0</v>
      </c>
      <c r="L199" s="109">
        <v>0</v>
      </c>
      <c r="M199" s="109">
        <v>0</v>
      </c>
      <c r="N199" s="109">
        <v>0</v>
      </c>
      <c r="O199" s="109">
        <v>0</v>
      </c>
      <c r="P199" s="109">
        <v>0</v>
      </c>
      <c r="Q199" s="109">
        <v>0</v>
      </c>
      <c r="R199" s="109">
        <v>0</v>
      </c>
      <c r="S199" s="109">
        <v>0</v>
      </c>
      <c r="T199" s="109">
        <v>0</v>
      </c>
      <c r="U199" s="109">
        <v>0</v>
      </c>
      <c r="V199" s="109">
        <v>0</v>
      </c>
      <c r="W199" s="109">
        <v>0</v>
      </c>
      <c r="X199" s="109">
        <v>0</v>
      </c>
      <c r="Y199" s="109">
        <v>0</v>
      </c>
      <c r="Z199" s="109">
        <v>0</v>
      </c>
      <c r="AA199" s="109">
        <v>0</v>
      </c>
      <c r="AB199" s="373">
        <v>0</v>
      </c>
      <c r="AC199" s="126"/>
    </row>
    <row r="200" spans="1:29" ht="15" customHeight="1" x14ac:dyDescent="0.25">
      <c r="A200" s="623"/>
      <c r="B200" s="603" t="s">
        <v>331</v>
      </c>
      <c r="C200" s="112" t="s">
        <v>37</v>
      </c>
      <c r="D200" s="588" t="s">
        <v>332</v>
      </c>
      <c r="E200" s="107">
        <f>E201/E181*1000/1.732/0.05</f>
        <v>1.7765144785930005</v>
      </c>
      <c r="F200" s="108">
        <f t="shared" ref="F200:AB200" si="8">F201/F181*1000/1.732/0.05</f>
        <v>0.88825723929650025</v>
      </c>
      <c r="G200" s="108">
        <f t="shared" si="8"/>
        <v>1.7765144785930005</v>
      </c>
      <c r="H200" s="108">
        <f t="shared" si="8"/>
        <v>1.7765144785930005</v>
      </c>
      <c r="I200" s="108">
        <f t="shared" si="8"/>
        <v>1.7765144785930005</v>
      </c>
      <c r="J200" s="108">
        <f t="shared" si="8"/>
        <v>1.7765144785930005</v>
      </c>
      <c r="K200" s="108">
        <f t="shared" si="8"/>
        <v>1.7765144785930005</v>
      </c>
      <c r="L200" s="108">
        <f t="shared" si="8"/>
        <v>0.88825723929650025</v>
      </c>
      <c r="M200" s="108">
        <f t="shared" si="8"/>
        <v>1.7765144785930005</v>
      </c>
      <c r="N200" s="108">
        <f t="shared" si="8"/>
        <v>0.88825723929650025</v>
      </c>
      <c r="O200" s="108">
        <f t="shared" si="8"/>
        <v>1.7765144785930005</v>
      </c>
      <c r="P200" s="108">
        <f t="shared" si="8"/>
        <v>0.88825723929650025</v>
      </c>
      <c r="Q200" s="108">
        <f t="shared" si="8"/>
        <v>0.88825723929650025</v>
      </c>
      <c r="R200" s="108">
        <f t="shared" si="8"/>
        <v>1.7765144785930005</v>
      </c>
      <c r="S200" s="108">
        <f t="shared" si="8"/>
        <v>0.88825723929650025</v>
      </c>
      <c r="T200" s="108">
        <f t="shared" si="8"/>
        <v>1.7937621919773985</v>
      </c>
      <c r="U200" s="108">
        <f t="shared" si="8"/>
        <v>0.89688109598869925</v>
      </c>
      <c r="V200" s="108">
        <f t="shared" si="8"/>
        <v>0.89688109598869925</v>
      </c>
      <c r="W200" s="108">
        <f t="shared" si="8"/>
        <v>1.7937621919773985</v>
      </c>
      <c r="X200" s="108">
        <f t="shared" si="8"/>
        <v>0.89688109598869925</v>
      </c>
      <c r="Y200" s="108">
        <f t="shared" si="8"/>
        <v>1.7937621919773985</v>
      </c>
      <c r="Z200" s="108">
        <f t="shared" si="8"/>
        <v>1.7937621919773985</v>
      </c>
      <c r="AA200" s="108">
        <f t="shared" si="8"/>
        <v>0.89688109598869925</v>
      </c>
      <c r="AB200" s="108">
        <f t="shared" si="8"/>
        <v>1.7937621919773985</v>
      </c>
      <c r="AC200" s="126"/>
    </row>
    <row r="201" spans="1:29" ht="15.75" x14ac:dyDescent="0.25">
      <c r="A201" s="623"/>
      <c r="B201" s="604"/>
      <c r="C201" s="219" t="s">
        <v>29</v>
      </c>
      <c r="D201" s="589"/>
      <c r="E201" s="220">
        <v>1.6000000000000001E-3</v>
      </c>
      <c r="F201" s="221">
        <v>8.0000000000000004E-4</v>
      </c>
      <c r="G201" s="221">
        <v>1.6000000000000001E-3</v>
      </c>
      <c r="H201" s="221">
        <v>1.6000000000000001E-3</v>
      </c>
      <c r="I201" s="221">
        <v>1.6000000000000001E-3</v>
      </c>
      <c r="J201" s="221">
        <v>1.6000000000000001E-3</v>
      </c>
      <c r="K201" s="221">
        <v>1.6000000000000001E-3</v>
      </c>
      <c r="L201" s="221">
        <v>8.0000000000000004E-4</v>
      </c>
      <c r="M201" s="221">
        <v>1.6000000000000001E-3</v>
      </c>
      <c r="N201" s="221">
        <v>8.0000000000000004E-4</v>
      </c>
      <c r="O201" s="221">
        <v>1.6000000000000001E-3</v>
      </c>
      <c r="P201" s="221">
        <v>8.0000000000000004E-4</v>
      </c>
      <c r="Q201" s="221">
        <v>8.0000000000000004E-4</v>
      </c>
      <c r="R201" s="221">
        <v>1.6000000000000001E-3</v>
      </c>
      <c r="S201" s="221">
        <v>8.0000000000000004E-4</v>
      </c>
      <c r="T201" s="221">
        <v>1.6000000000000001E-3</v>
      </c>
      <c r="U201" s="221">
        <v>8.0000000000000004E-4</v>
      </c>
      <c r="V201" s="221">
        <v>8.0000000000000004E-4</v>
      </c>
      <c r="W201" s="221">
        <v>1.6000000000000001E-3</v>
      </c>
      <c r="X201" s="221">
        <v>8.0000000000000004E-4</v>
      </c>
      <c r="Y201" s="221">
        <v>1.6000000000000001E-3</v>
      </c>
      <c r="Z201" s="221">
        <v>1.6000000000000001E-3</v>
      </c>
      <c r="AA201" s="221">
        <v>8.0000000000000004E-4</v>
      </c>
      <c r="AB201" s="384">
        <v>1.6000000000000001E-3</v>
      </c>
      <c r="AC201" s="126"/>
    </row>
    <row r="202" spans="1:29" s="127" customFormat="1" ht="22.5" customHeight="1" thickBot="1" x14ac:dyDescent="0.3">
      <c r="A202" s="623"/>
      <c r="B202" s="604"/>
      <c r="C202" s="222" t="s">
        <v>30</v>
      </c>
      <c r="D202" s="590"/>
      <c r="E202" s="105">
        <v>0</v>
      </c>
      <c r="F202" s="125">
        <v>0</v>
      </c>
      <c r="G202" s="125">
        <v>0</v>
      </c>
      <c r="H202" s="125">
        <v>0</v>
      </c>
      <c r="I202" s="125">
        <v>0</v>
      </c>
      <c r="J202" s="125">
        <v>0</v>
      </c>
      <c r="K202" s="125">
        <v>0</v>
      </c>
      <c r="L202" s="125">
        <v>0</v>
      </c>
      <c r="M202" s="125">
        <v>0</v>
      </c>
      <c r="N202" s="125">
        <v>0</v>
      </c>
      <c r="O202" s="125">
        <v>0</v>
      </c>
      <c r="P202" s="125">
        <v>0</v>
      </c>
      <c r="Q202" s="125">
        <v>0</v>
      </c>
      <c r="R202" s="125">
        <v>0</v>
      </c>
      <c r="S202" s="125">
        <v>0</v>
      </c>
      <c r="T202" s="125">
        <v>0</v>
      </c>
      <c r="U202" s="125">
        <v>0</v>
      </c>
      <c r="V202" s="125">
        <v>0</v>
      </c>
      <c r="W202" s="125">
        <v>0</v>
      </c>
      <c r="X202" s="125">
        <v>0</v>
      </c>
      <c r="Y202" s="125">
        <v>0</v>
      </c>
      <c r="Z202" s="125">
        <v>0</v>
      </c>
      <c r="AA202" s="125">
        <v>0</v>
      </c>
      <c r="AB202" s="372">
        <v>0</v>
      </c>
      <c r="AC202" s="126"/>
    </row>
    <row r="203" spans="1:29" ht="15" customHeight="1" x14ac:dyDescent="0.25">
      <c r="A203" s="623"/>
      <c r="B203" s="603" t="s">
        <v>333</v>
      </c>
      <c r="C203" s="112" t="s">
        <v>37</v>
      </c>
      <c r="D203" s="588" t="s">
        <v>334</v>
      </c>
      <c r="E203" s="113">
        <f>E204/E181*1000/1.732/0.98</f>
        <v>8.7012954053534699</v>
      </c>
      <c r="F203" s="124">
        <f t="shared" ref="F203:AB203" si="9">F204/F181*1000/1.732/0.98</f>
        <v>8.1574644425188794</v>
      </c>
      <c r="G203" s="124">
        <f t="shared" si="9"/>
        <v>7.5456546093299641</v>
      </c>
      <c r="H203" s="124">
        <f t="shared" si="9"/>
        <v>7.6136334796842897</v>
      </c>
      <c r="I203" s="124">
        <f t="shared" si="9"/>
        <v>7.4776757389756403</v>
      </c>
      <c r="J203" s="124">
        <f t="shared" si="9"/>
        <v>7.7495912203929365</v>
      </c>
      <c r="K203" s="124">
        <f t="shared" si="9"/>
        <v>8.3614010535818508</v>
      </c>
      <c r="L203" s="124">
        <f t="shared" si="9"/>
        <v>9.1091686274794146</v>
      </c>
      <c r="M203" s="124">
        <f t="shared" si="9"/>
        <v>11.352471349172106</v>
      </c>
      <c r="N203" s="124">
        <f t="shared" si="9"/>
        <v>12.644069885904266</v>
      </c>
      <c r="O203" s="124">
        <f t="shared" si="9"/>
        <v>13.527795200510477</v>
      </c>
      <c r="P203" s="124">
        <f t="shared" si="9"/>
        <v>15.023330348305604</v>
      </c>
      <c r="Q203" s="124">
        <f t="shared" si="9"/>
        <v>14.547478255825338</v>
      </c>
      <c r="R203" s="124">
        <f t="shared" si="9"/>
        <v>14.61545712617966</v>
      </c>
      <c r="S203" s="124">
        <f t="shared" si="9"/>
        <v>13.935668422636422</v>
      </c>
      <c r="T203" s="124">
        <f t="shared" si="9"/>
        <v>13.52185529921738</v>
      </c>
      <c r="U203" s="124">
        <f t="shared" si="9"/>
        <v>13.178661002282928</v>
      </c>
      <c r="V203" s="124">
        <f t="shared" si="9"/>
        <v>14.276882752473171</v>
      </c>
      <c r="W203" s="124">
        <f t="shared" si="9"/>
        <v>16.267409674692992</v>
      </c>
      <c r="X203" s="124">
        <f t="shared" si="9"/>
        <v>17.29699256549635</v>
      </c>
      <c r="Y203" s="124">
        <f t="shared" si="9"/>
        <v>16.885159409174999</v>
      </c>
      <c r="Z203" s="124">
        <f t="shared" si="9"/>
        <v>16.679242831014331</v>
      </c>
      <c r="AA203" s="124">
        <f t="shared" si="9"/>
        <v>15.306465643276525</v>
      </c>
      <c r="AB203" s="386">
        <f t="shared" si="9"/>
        <v>13.110022142896041</v>
      </c>
      <c r="AC203" s="126"/>
    </row>
    <row r="204" spans="1:29" ht="15.75" x14ac:dyDescent="0.25">
      <c r="A204" s="623"/>
      <c r="B204" s="604"/>
      <c r="C204" s="219" t="s">
        <v>29</v>
      </c>
      <c r="D204" s="589"/>
      <c r="E204" s="220">
        <v>0.15359999999999999</v>
      </c>
      <c r="F204" s="221">
        <v>0.14399999999999999</v>
      </c>
      <c r="G204" s="221">
        <v>0.13319999999999999</v>
      </c>
      <c r="H204" s="221">
        <v>0.13440000000000002</v>
      </c>
      <c r="I204" s="221">
        <v>0.13200000000000001</v>
      </c>
      <c r="J204" s="221">
        <v>0.1368</v>
      </c>
      <c r="K204" s="221">
        <v>0.14759999999999998</v>
      </c>
      <c r="L204" s="221">
        <v>0.1608</v>
      </c>
      <c r="M204" s="221">
        <v>0.20039999999999999</v>
      </c>
      <c r="N204" s="221">
        <v>0.22320000000000001</v>
      </c>
      <c r="O204" s="221">
        <v>0.23880000000000001</v>
      </c>
      <c r="P204" s="221">
        <v>0.26519999999999999</v>
      </c>
      <c r="Q204" s="221">
        <v>0.25680000000000003</v>
      </c>
      <c r="R204" s="221">
        <v>0.25800000000000001</v>
      </c>
      <c r="S204" s="221">
        <v>0.246</v>
      </c>
      <c r="T204" s="221">
        <v>0.2364</v>
      </c>
      <c r="U204" s="221">
        <v>0.23039999999999999</v>
      </c>
      <c r="V204" s="221">
        <v>0.24959999999999999</v>
      </c>
      <c r="W204" s="221">
        <v>0.28440000000000004</v>
      </c>
      <c r="X204" s="221">
        <v>0.30240000000000006</v>
      </c>
      <c r="Y204" s="221">
        <v>0.29519999999999996</v>
      </c>
      <c r="Z204" s="221">
        <v>0.29160000000000003</v>
      </c>
      <c r="AA204" s="221">
        <v>0.2676</v>
      </c>
      <c r="AB204" s="384">
        <v>0.22920000000000001</v>
      </c>
      <c r="AC204" s="126"/>
    </row>
    <row r="205" spans="1:29" s="127" customFormat="1" ht="22.5" customHeight="1" thickBot="1" x14ac:dyDescent="0.3">
      <c r="A205" s="623"/>
      <c r="B205" s="604"/>
      <c r="C205" s="222" t="s">
        <v>30</v>
      </c>
      <c r="D205" s="590"/>
      <c r="E205" s="106">
        <v>0</v>
      </c>
      <c r="F205" s="109">
        <v>0</v>
      </c>
      <c r="G205" s="109">
        <v>0</v>
      </c>
      <c r="H205" s="109">
        <v>3.5999999999999999E-3</v>
      </c>
      <c r="I205" s="109">
        <v>0</v>
      </c>
      <c r="J205" s="109">
        <v>1.1999999999999999E-3</v>
      </c>
      <c r="K205" s="109">
        <v>1.1999999999999999E-3</v>
      </c>
      <c r="L205" s="109">
        <v>3.5999999999999999E-3</v>
      </c>
      <c r="M205" s="109">
        <v>2.52E-2</v>
      </c>
      <c r="N205" s="109">
        <v>4.5600000000000002E-2</v>
      </c>
      <c r="O205" s="109">
        <v>2.7600000000000003E-2</v>
      </c>
      <c r="P205" s="109">
        <v>4.8000000000000001E-2</v>
      </c>
      <c r="Q205" s="109">
        <v>2.8799999999999999E-2</v>
      </c>
      <c r="R205" s="109">
        <v>2.52E-2</v>
      </c>
      <c r="S205" s="109">
        <v>1.2E-2</v>
      </c>
      <c r="T205" s="109">
        <v>1.2E-2</v>
      </c>
      <c r="U205" s="109">
        <v>7.1999999999999998E-3</v>
      </c>
      <c r="V205" s="109">
        <v>0</v>
      </c>
      <c r="W205" s="109">
        <v>0</v>
      </c>
      <c r="X205" s="109">
        <v>1.0800000000000001E-2</v>
      </c>
      <c r="Y205" s="109">
        <v>4.7999999999999996E-3</v>
      </c>
      <c r="Z205" s="109">
        <v>4.7999999999999996E-3</v>
      </c>
      <c r="AA205" s="109">
        <v>0</v>
      </c>
      <c r="AB205" s="373">
        <v>0</v>
      </c>
      <c r="AC205" s="126"/>
    </row>
    <row r="206" spans="1:29" ht="15" customHeight="1" x14ac:dyDescent="0.25">
      <c r="A206" s="623"/>
      <c r="B206" s="603" t="s">
        <v>335</v>
      </c>
      <c r="C206" s="112" t="s">
        <v>37</v>
      </c>
      <c r="D206" s="588" t="s">
        <v>336</v>
      </c>
      <c r="E206" s="444">
        <f>E207/E181*1000/1.732/0.76</f>
        <v>0.70125571523407904</v>
      </c>
      <c r="F206" s="445">
        <f t="shared" ref="F206:AB206" si="10">F207/F181*1000/1.732/0.76</f>
        <v>0.70125571523407904</v>
      </c>
      <c r="G206" s="445">
        <f t="shared" si="10"/>
        <v>0.6428177389645725</v>
      </c>
      <c r="H206" s="445">
        <f t="shared" si="10"/>
        <v>0.70125571523407904</v>
      </c>
      <c r="I206" s="445">
        <f t="shared" si="10"/>
        <v>0.6428177389645725</v>
      </c>
      <c r="J206" s="445">
        <f t="shared" si="10"/>
        <v>0.6428177389645725</v>
      </c>
      <c r="K206" s="445">
        <f t="shared" si="10"/>
        <v>0.70125571523407904</v>
      </c>
      <c r="L206" s="445">
        <f t="shared" si="10"/>
        <v>0.70125571523407904</v>
      </c>
      <c r="M206" s="445">
        <f t="shared" si="10"/>
        <v>0.9350076203121056</v>
      </c>
      <c r="N206" s="445">
        <f t="shared" si="10"/>
        <v>1.3440734541986519</v>
      </c>
      <c r="O206" s="445">
        <f t="shared" si="10"/>
        <v>1.5778253592766782</v>
      </c>
      <c r="P206" s="445">
        <f t="shared" si="10"/>
        <v>1.5778253592766782</v>
      </c>
      <c r="Q206" s="445">
        <f t="shared" si="10"/>
        <v>1.6362633355461851</v>
      </c>
      <c r="R206" s="445">
        <f t="shared" si="10"/>
        <v>1.5778253592766782</v>
      </c>
      <c r="S206" s="445">
        <f t="shared" si="10"/>
        <v>1.5778253592766782</v>
      </c>
      <c r="T206" s="445">
        <f t="shared" si="10"/>
        <v>1.4751333815603607</v>
      </c>
      <c r="U206" s="445">
        <f t="shared" si="10"/>
        <v>1.3571227110355319</v>
      </c>
      <c r="V206" s="445">
        <f t="shared" si="10"/>
        <v>1.239112040510703</v>
      </c>
      <c r="W206" s="445">
        <f t="shared" si="10"/>
        <v>1.1801067052482885</v>
      </c>
      <c r="X206" s="445">
        <f t="shared" si="10"/>
        <v>1.0030906994610451</v>
      </c>
      <c r="Y206" s="445">
        <f t="shared" si="10"/>
        <v>0.94408536419863076</v>
      </c>
      <c r="Z206" s="445">
        <f t="shared" si="10"/>
        <v>0.94408536419863076</v>
      </c>
      <c r="AA206" s="445">
        <f t="shared" si="10"/>
        <v>0.94408536419863076</v>
      </c>
      <c r="AB206" s="445">
        <f t="shared" si="10"/>
        <v>0.94408536419863076</v>
      </c>
      <c r="AC206" s="126"/>
    </row>
    <row r="207" spans="1:29" ht="15.75" x14ac:dyDescent="0.25">
      <c r="A207" s="623"/>
      <c r="B207" s="604"/>
      <c r="C207" s="219" t="s">
        <v>29</v>
      </c>
      <c r="D207" s="589"/>
      <c r="E207" s="220">
        <v>9.5999999999999992E-3</v>
      </c>
      <c r="F207" s="221">
        <v>9.5999999999999992E-3</v>
      </c>
      <c r="G207" s="221">
        <v>8.8000000000000005E-3</v>
      </c>
      <c r="H207" s="221">
        <v>9.5999999999999992E-3</v>
      </c>
      <c r="I207" s="221">
        <v>8.8000000000000005E-3</v>
      </c>
      <c r="J207" s="221">
        <v>8.8000000000000005E-3</v>
      </c>
      <c r="K207" s="221">
        <v>9.5999999999999992E-3</v>
      </c>
      <c r="L207" s="221">
        <v>9.5999999999999992E-3</v>
      </c>
      <c r="M207" s="221">
        <v>1.2800000000000001E-2</v>
      </c>
      <c r="N207" s="221">
        <v>1.8400000000000003E-2</v>
      </c>
      <c r="O207" s="221">
        <v>2.1600000000000001E-2</v>
      </c>
      <c r="P207" s="221">
        <v>2.1600000000000001E-2</v>
      </c>
      <c r="Q207" s="221">
        <v>2.2400000000000003E-2</v>
      </c>
      <c r="R207" s="221">
        <v>2.1600000000000001E-2</v>
      </c>
      <c r="S207" s="221">
        <v>2.1600000000000001E-2</v>
      </c>
      <c r="T207" s="221">
        <v>0.02</v>
      </c>
      <c r="U207" s="221">
        <v>1.8400000000000003E-2</v>
      </c>
      <c r="V207" s="221">
        <v>1.6800000000000002E-2</v>
      </c>
      <c r="W207" s="221">
        <v>1.6E-2</v>
      </c>
      <c r="X207" s="221">
        <v>1.3599999999999999E-2</v>
      </c>
      <c r="Y207" s="221">
        <v>1.2800000000000001E-2</v>
      </c>
      <c r="Z207" s="221">
        <v>1.2800000000000001E-2</v>
      </c>
      <c r="AA207" s="221">
        <v>1.2800000000000001E-2</v>
      </c>
      <c r="AB207" s="384">
        <v>1.2800000000000001E-2</v>
      </c>
      <c r="AC207" s="126"/>
    </row>
    <row r="208" spans="1:29" s="127" customFormat="1" ht="22.5" customHeight="1" thickBot="1" x14ac:dyDescent="0.3">
      <c r="A208" s="623"/>
      <c r="B208" s="608"/>
      <c r="C208" s="224" t="s">
        <v>30</v>
      </c>
      <c r="D208" s="590"/>
      <c r="E208" s="106">
        <v>6.4000000000000003E-3</v>
      </c>
      <c r="F208" s="109">
        <v>5.6000000000000008E-3</v>
      </c>
      <c r="G208" s="109">
        <v>4.7999999999999996E-3</v>
      </c>
      <c r="H208" s="109">
        <v>6.4000000000000003E-3</v>
      </c>
      <c r="I208" s="109">
        <v>5.6000000000000008E-3</v>
      </c>
      <c r="J208" s="109">
        <v>5.6000000000000008E-3</v>
      </c>
      <c r="K208" s="109">
        <v>4.7999999999999996E-3</v>
      </c>
      <c r="L208" s="109">
        <v>5.6000000000000008E-3</v>
      </c>
      <c r="M208" s="109">
        <v>4.0000000000000001E-3</v>
      </c>
      <c r="N208" s="109">
        <v>4.7999999999999996E-3</v>
      </c>
      <c r="O208" s="109">
        <v>3.2000000000000002E-3</v>
      </c>
      <c r="P208" s="109">
        <v>4.0000000000000001E-3</v>
      </c>
      <c r="Q208" s="109">
        <v>4.0000000000000001E-3</v>
      </c>
      <c r="R208" s="109">
        <v>4.7999999999999996E-3</v>
      </c>
      <c r="S208" s="109">
        <v>4.0000000000000001E-3</v>
      </c>
      <c r="T208" s="109">
        <v>5.6000000000000008E-3</v>
      </c>
      <c r="U208" s="109">
        <v>4.0000000000000001E-3</v>
      </c>
      <c r="V208" s="109">
        <v>4.7999999999999996E-3</v>
      </c>
      <c r="W208" s="109">
        <v>4.7999999999999996E-3</v>
      </c>
      <c r="X208" s="109">
        <v>4.0000000000000001E-3</v>
      </c>
      <c r="Y208" s="109">
        <v>4.7999999999999996E-3</v>
      </c>
      <c r="Z208" s="109">
        <v>4.7999999999999996E-3</v>
      </c>
      <c r="AA208" s="109">
        <v>4.7999999999999996E-3</v>
      </c>
      <c r="AB208" s="373">
        <v>5.6000000000000008E-3</v>
      </c>
      <c r="AC208" s="126"/>
    </row>
    <row r="209" spans="1:29" ht="15" customHeight="1" x14ac:dyDescent="0.25">
      <c r="A209" s="623"/>
      <c r="B209" s="605" t="s">
        <v>337</v>
      </c>
      <c r="C209" s="446" t="s">
        <v>37</v>
      </c>
      <c r="D209" s="588" t="s">
        <v>338</v>
      </c>
      <c r="E209" s="107">
        <f>E210*1000/397*1000/1.732/1</f>
        <v>107.50373761641876</v>
      </c>
      <c r="F209" s="108">
        <f t="shared" ref="F209:AB209" si="11">F210*1000/397*1000/1.732/1</f>
        <v>107.50373761641876</v>
      </c>
      <c r="G209" s="108">
        <f t="shared" si="11"/>
        <v>107.56191063460946</v>
      </c>
      <c r="H209" s="108">
        <f t="shared" si="11"/>
        <v>107.73642968918156</v>
      </c>
      <c r="I209" s="108">
        <f t="shared" si="11"/>
        <v>107.73642968918156</v>
      </c>
      <c r="J209" s="108">
        <f t="shared" si="11"/>
        <v>107.38739158003736</v>
      </c>
      <c r="K209" s="108">
        <f t="shared" si="11"/>
        <v>106.74748837993963</v>
      </c>
      <c r="L209" s="108">
        <f t="shared" si="11"/>
        <v>105.75854707069766</v>
      </c>
      <c r="M209" s="108">
        <f t="shared" si="11"/>
        <v>104.0715295431673</v>
      </c>
      <c r="N209" s="108">
        <f t="shared" si="11"/>
        <v>102.50085805201833</v>
      </c>
      <c r="O209" s="108">
        <f t="shared" si="11"/>
        <v>101.91912787011128</v>
      </c>
      <c r="P209" s="108">
        <f t="shared" si="11"/>
        <v>102.0936469246834</v>
      </c>
      <c r="Q209" s="108">
        <f t="shared" si="11"/>
        <v>102.67537710659043</v>
      </c>
      <c r="R209" s="108">
        <f t="shared" si="11"/>
        <v>101.97730088830198</v>
      </c>
      <c r="S209" s="108">
        <f t="shared" si="11"/>
        <v>102.26816597925551</v>
      </c>
      <c r="T209" s="108">
        <f t="shared" si="11"/>
        <v>103.14076125211604</v>
      </c>
      <c r="U209" s="108">
        <f t="shared" si="11"/>
        <v>103.43162634306955</v>
      </c>
      <c r="V209" s="108">
        <f t="shared" si="11"/>
        <v>104.1878755795487</v>
      </c>
      <c r="W209" s="108">
        <f t="shared" si="11"/>
        <v>104.59508670688361</v>
      </c>
      <c r="X209" s="108">
        <f t="shared" si="11"/>
        <v>105.23498990698135</v>
      </c>
      <c r="Y209" s="108">
        <f t="shared" si="11"/>
        <v>106.22393121622331</v>
      </c>
      <c r="Z209" s="108">
        <f t="shared" si="11"/>
        <v>106.34027725260471</v>
      </c>
      <c r="AA209" s="108">
        <f t="shared" si="11"/>
        <v>106.92200743451171</v>
      </c>
      <c r="AB209" s="383">
        <f t="shared" si="11"/>
        <v>107.38739158003736</v>
      </c>
      <c r="AC209" s="126"/>
    </row>
    <row r="210" spans="1:29" ht="15.75" x14ac:dyDescent="0.25">
      <c r="A210" s="623"/>
      <c r="B210" s="606"/>
      <c r="C210" s="447" t="s">
        <v>29</v>
      </c>
      <c r="D210" s="589"/>
      <c r="E210" s="220">
        <v>7.392E-2</v>
      </c>
      <c r="F210" s="221">
        <v>7.392E-2</v>
      </c>
      <c r="G210" s="221">
        <v>7.3960000000000012E-2</v>
      </c>
      <c r="H210" s="221">
        <v>7.4079999999999993E-2</v>
      </c>
      <c r="I210" s="221">
        <v>7.4079999999999993E-2</v>
      </c>
      <c r="J210" s="221">
        <v>7.3840000000000003E-2</v>
      </c>
      <c r="K210" s="221">
        <v>7.3400000000000007E-2</v>
      </c>
      <c r="L210" s="221">
        <v>7.2719999999999993E-2</v>
      </c>
      <c r="M210" s="221">
        <v>7.1559999999999999E-2</v>
      </c>
      <c r="N210" s="221">
        <v>7.0480000000000001E-2</v>
      </c>
      <c r="O210" s="221">
        <v>7.0080000000000003E-2</v>
      </c>
      <c r="P210" s="221">
        <v>7.0199999999999999E-2</v>
      </c>
      <c r="Q210" s="221">
        <v>7.060000000000001E-2</v>
      </c>
      <c r="R210" s="221">
        <v>7.0120000000000002E-2</v>
      </c>
      <c r="S210" s="221">
        <v>7.0320000000000008E-2</v>
      </c>
      <c r="T210" s="221">
        <v>7.0919999999999997E-2</v>
      </c>
      <c r="U210" s="221">
        <v>7.1120000000000003E-2</v>
      </c>
      <c r="V210" s="221">
        <v>7.1639999999999995E-2</v>
      </c>
      <c r="W210" s="221">
        <v>7.1919999999999998E-2</v>
      </c>
      <c r="X210" s="221">
        <v>7.2359999999999994E-2</v>
      </c>
      <c r="Y210" s="221">
        <v>7.3040000000000008E-2</v>
      </c>
      <c r="Z210" s="221">
        <v>7.3120000000000004E-2</v>
      </c>
      <c r="AA210" s="221">
        <v>7.3520000000000002E-2</v>
      </c>
      <c r="AB210" s="384">
        <v>7.3840000000000003E-2</v>
      </c>
      <c r="AC210" s="126"/>
    </row>
    <row r="211" spans="1:29" s="127" customFormat="1" ht="30.75" customHeight="1" thickBot="1" x14ac:dyDescent="0.3">
      <c r="A211" s="624"/>
      <c r="B211" s="607"/>
      <c r="C211" s="423" t="s">
        <v>30</v>
      </c>
      <c r="D211" s="590"/>
      <c r="E211" s="105">
        <v>0</v>
      </c>
      <c r="F211" s="125">
        <v>0</v>
      </c>
      <c r="G211" s="125">
        <v>0</v>
      </c>
      <c r="H211" s="125">
        <v>0</v>
      </c>
      <c r="I211" s="125">
        <v>0</v>
      </c>
      <c r="J211" s="125">
        <v>0</v>
      </c>
      <c r="K211" s="125">
        <v>0</v>
      </c>
      <c r="L211" s="125">
        <v>0</v>
      </c>
      <c r="M211" s="125">
        <v>0</v>
      </c>
      <c r="N211" s="125">
        <v>0</v>
      </c>
      <c r="O211" s="125">
        <v>0</v>
      </c>
      <c r="P211" s="125">
        <v>0</v>
      </c>
      <c r="Q211" s="125">
        <v>0</v>
      </c>
      <c r="R211" s="125">
        <v>0</v>
      </c>
      <c r="S211" s="125">
        <v>0</v>
      </c>
      <c r="T211" s="125">
        <v>0</v>
      </c>
      <c r="U211" s="125">
        <v>0</v>
      </c>
      <c r="V211" s="125">
        <v>0</v>
      </c>
      <c r="W211" s="125">
        <v>0</v>
      </c>
      <c r="X211" s="125">
        <v>0</v>
      </c>
      <c r="Y211" s="125">
        <v>0</v>
      </c>
      <c r="Z211" s="125">
        <v>0</v>
      </c>
      <c r="AA211" s="125">
        <v>0</v>
      </c>
      <c r="AB211" s="372">
        <v>0</v>
      </c>
      <c r="AC211" s="126"/>
    </row>
    <row r="212" spans="1:29" s="422" customFormat="1" ht="20.25" customHeight="1" thickBot="1" x14ac:dyDescent="0.3">
      <c r="A212" s="582" t="s">
        <v>339</v>
      </c>
      <c r="B212" s="524" t="s">
        <v>340</v>
      </c>
      <c r="C212" s="420" t="s">
        <v>40</v>
      </c>
      <c r="D212" s="600" t="s">
        <v>341</v>
      </c>
      <c r="E212" s="437">
        <v>10.5</v>
      </c>
      <c r="F212" s="438">
        <v>10.5</v>
      </c>
      <c r="G212" s="438">
        <v>10.5</v>
      </c>
      <c r="H212" s="438">
        <v>10.5</v>
      </c>
      <c r="I212" s="438">
        <v>10.5</v>
      </c>
      <c r="J212" s="438">
        <v>10.5</v>
      </c>
      <c r="K212" s="438">
        <v>10.5</v>
      </c>
      <c r="L212" s="438">
        <v>10.5</v>
      </c>
      <c r="M212" s="438">
        <v>10.5</v>
      </c>
      <c r="N212" s="438">
        <v>10.5</v>
      </c>
      <c r="O212" s="438">
        <v>10.5</v>
      </c>
      <c r="P212" s="438">
        <v>10.5</v>
      </c>
      <c r="Q212" s="438">
        <v>10.4</v>
      </c>
      <c r="R212" s="438">
        <v>10.4</v>
      </c>
      <c r="S212" s="439">
        <v>10.4</v>
      </c>
      <c r="T212" s="439">
        <v>10.4</v>
      </c>
      <c r="U212" s="439">
        <v>10.4</v>
      </c>
      <c r="V212" s="439">
        <v>10.4</v>
      </c>
      <c r="W212" s="439">
        <v>10.4</v>
      </c>
      <c r="X212" s="439">
        <v>10.4</v>
      </c>
      <c r="Y212" s="439">
        <v>10.4</v>
      </c>
      <c r="Z212" s="439">
        <v>10.4</v>
      </c>
      <c r="AA212" s="439">
        <v>10.4</v>
      </c>
      <c r="AB212" s="440">
        <v>10.4</v>
      </c>
      <c r="AC212" s="421"/>
    </row>
    <row r="213" spans="1:29" ht="15" customHeight="1" x14ac:dyDescent="0.25">
      <c r="A213" s="583"/>
      <c r="B213" s="585" t="s">
        <v>342</v>
      </c>
      <c r="C213" s="112" t="s">
        <v>37</v>
      </c>
      <c r="D213" s="601"/>
      <c r="E213" s="120">
        <f>E214/E212*1000/1.732/0.69</f>
        <v>23.078749858547031</v>
      </c>
      <c r="F213" s="121">
        <f t="shared" ref="F213:AB213" si="12">F214/F212*1000/1.732/0.69</f>
        <v>22.951242953251189</v>
      </c>
      <c r="G213" s="121">
        <f t="shared" si="12"/>
        <v>23.206256763842866</v>
      </c>
      <c r="H213" s="121">
        <f t="shared" si="12"/>
        <v>22.568722237363669</v>
      </c>
      <c r="I213" s="121">
        <f t="shared" si="12"/>
        <v>21.80368080558863</v>
      </c>
      <c r="J213" s="121">
        <f t="shared" si="12"/>
        <v>21.293653184405269</v>
      </c>
      <c r="K213" s="121">
        <f t="shared" si="12"/>
        <v>21.421160089701115</v>
      </c>
      <c r="L213" s="121">
        <f t="shared" si="12"/>
        <v>21.54866699499695</v>
      </c>
      <c r="M213" s="121">
        <f t="shared" si="12"/>
        <v>46.795034243573262</v>
      </c>
      <c r="N213" s="121">
        <f t="shared" si="12"/>
        <v>99.200372320163453</v>
      </c>
      <c r="O213" s="121">
        <f t="shared" si="12"/>
        <v>141.40515797308652</v>
      </c>
      <c r="P213" s="121">
        <f t="shared" si="12"/>
        <v>145.10285822666586</v>
      </c>
      <c r="Q213" s="121">
        <f t="shared" si="12"/>
        <v>148.68653788224029</v>
      </c>
      <c r="R213" s="121">
        <f t="shared" si="12"/>
        <v>149.0727366819344</v>
      </c>
      <c r="S213" s="121">
        <f t="shared" si="12"/>
        <v>156.5392468093543</v>
      </c>
      <c r="T213" s="121">
        <f t="shared" si="12"/>
        <v>157.69784320843667</v>
      </c>
      <c r="U213" s="121">
        <f t="shared" si="12"/>
        <v>173.27452812943324</v>
      </c>
      <c r="V213" s="121">
        <f t="shared" si="12"/>
        <v>166.83788146786441</v>
      </c>
      <c r="W213" s="121">
        <f t="shared" si="12"/>
        <v>161.30236533891519</v>
      </c>
      <c r="X213" s="121">
        <f t="shared" si="12"/>
        <v>157.44037734197389</v>
      </c>
      <c r="Y213" s="121">
        <f t="shared" si="12"/>
        <v>151.26119654686784</v>
      </c>
      <c r="Z213" s="121">
        <f t="shared" si="12"/>
        <v>127.96053563198858</v>
      </c>
      <c r="AA213" s="121">
        <f t="shared" si="12"/>
        <v>27.548847711514643</v>
      </c>
      <c r="AB213" s="389">
        <f t="shared" si="12"/>
        <v>23.9443255810361</v>
      </c>
      <c r="AC213" s="126"/>
    </row>
    <row r="214" spans="1:29" ht="15.75" x14ac:dyDescent="0.25">
      <c r="A214" s="583"/>
      <c r="B214" s="586"/>
      <c r="C214" s="219" t="s">
        <v>29</v>
      </c>
      <c r="D214" s="601"/>
      <c r="E214" s="441">
        <v>0.28960000000000002</v>
      </c>
      <c r="F214" s="442">
        <v>0.28799999999999998</v>
      </c>
      <c r="G214" s="442">
        <v>0.29120000000000001</v>
      </c>
      <c r="H214" s="442">
        <v>0.28320000000000001</v>
      </c>
      <c r="I214" s="442">
        <v>0.27360000000000001</v>
      </c>
      <c r="J214" s="442">
        <v>0.26719999999999999</v>
      </c>
      <c r="K214" s="442">
        <v>0.26880000000000004</v>
      </c>
      <c r="L214" s="442">
        <v>0.27039999999999997</v>
      </c>
      <c r="M214" s="442">
        <v>0.58720000000000006</v>
      </c>
      <c r="N214" s="442">
        <v>1.2447999999999999</v>
      </c>
      <c r="O214" s="442">
        <v>1.7744000000000002</v>
      </c>
      <c r="P214" s="442">
        <v>1.8208</v>
      </c>
      <c r="Q214" s="442">
        <v>1.8480000000000001</v>
      </c>
      <c r="R214" s="442">
        <v>1.8528</v>
      </c>
      <c r="S214" s="442">
        <v>1.9456000000000002</v>
      </c>
      <c r="T214" s="442">
        <v>1.96</v>
      </c>
      <c r="U214" s="442">
        <v>2.1536</v>
      </c>
      <c r="V214" s="442">
        <v>2.0735999999999999</v>
      </c>
      <c r="W214" s="442">
        <v>2.0047999999999999</v>
      </c>
      <c r="X214" s="442">
        <v>1.9567999999999999</v>
      </c>
      <c r="Y214" s="442">
        <v>1.88</v>
      </c>
      <c r="Z214" s="442">
        <v>1.5904</v>
      </c>
      <c r="AA214" s="442">
        <v>0.34240000000000004</v>
      </c>
      <c r="AB214" s="443">
        <v>0.29760000000000003</v>
      </c>
      <c r="AC214" s="126"/>
    </row>
    <row r="215" spans="1:29" s="127" customFormat="1" ht="41.25" customHeight="1" thickBot="1" x14ac:dyDescent="0.3">
      <c r="A215" s="583"/>
      <c r="B215" s="587"/>
      <c r="C215" s="224" t="s">
        <v>30</v>
      </c>
      <c r="D215" s="602"/>
      <c r="E215" s="106">
        <v>0</v>
      </c>
      <c r="F215" s="109">
        <v>0</v>
      </c>
      <c r="G215" s="109">
        <v>0</v>
      </c>
      <c r="H215" s="109">
        <v>0</v>
      </c>
      <c r="I215" s="109">
        <v>0</v>
      </c>
      <c r="J215" s="109">
        <v>0</v>
      </c>
      <c r="K215" s="109">
        <v>0</v>
      </c>
      <c r="L215" s="109">
        <v>0</v>
      </c>
      <c r="M215" s="109">
        <v>0</v>
      </c>
      <c r="N215" s="109">
        <v>0</v>
      </c>
      <c r="O215" s="109">
        <v>0</v>
      </c>
      <c r="P215" s="109">
        <v>0</v>
      </c>
      <c r="Q215" s="109">
        <v>0</v>
      </c>
      <c r="R215" s="109">
        <v>0</v>
      </c>
      <c r="S215" s="109">
        <v>0</v>
      </c>
      <c r="T215" s="109">
        <v>0</v>
      </c>
      <c r="U215" s="109">
        <v>0</v>
      </c>
      <c r="V215" s="109">
        <v>0</v>
      </c>
      <c r="W215" s="109">
        <v>0</v>
      </c>
      <c r="X215" s="109">
        <v>0</v>
      </c>
      <c r="Y215" s="109">
        <v>0</v>
      </c>
      <c r="Z215" s="109">
        <v>0</v>
      </c>
      <c r="AA215" s="109">
        <v>0</v>
      </c>
      <c r="AB215" s="373">
        <v>0</v>
      </c>
      <c r="AC215" s="126"/>
    </row>
    <row r="216" spans="1:29" ht="15" customHeight="1" x14ac:dyDescent="0.25">
      <c r="A216" s="583"/>
      <c r="B216" s="585" t="s">
        <v>343</v>
      </c>
      <c r="C216" s="112" t="s">
        <v>37</v>
      </c>
      <c r="D216" s="588" t="s">
        <v>344</v>
      </c>
      <c r="E216" s="113">
        <f>E217/E212*1000/1.732/0.79</f>
        <v>20.046022326257365</v>
      </c>
      <c r="F216" s="124">
        <f t="shared" ref="F216:AB216" si="13">F217/F212*1000/1.732/0.79</f>
        <v>20.046022326257365</v>
      </c>
      <c r="G216" s="124">
        <f t="shared" si="13"/>
        <v>20.254835058822543</v>
      </c>
      <c r="H216" s="124">
        <f t="shared" si="13"/>
        <v>19.837209593692183</v>
      </c>
      <c r="I216" s="124">
        <f t="shared" si="13"/>
        <v>19.001958663431463</v>
      </c>
      <c r="J216" s="124">
        <f t="shared" si="13"/>
        <v>18.584333198301099</v>
      </c>
      <c r="K216" s="124">
        <f t="shared" si="13"/>
        <v>18.793145930866284</v>
      </c>
      <c r="L216" s="124">
        <f t="shared" si="13"/>
        <v>18.166707733170739</v>
      </c>
      <c r="M216" s="124">
        <f t="shared" si="13"/>
        <v>40.09204465251473</v>
      </c>
      <c r="N216" s="124">
        <f t="shared" si="13"/>
        <v>83.942718491202712</v>
      </c>
      <c r="O216" s="124">
        <f t="shared" si="13"/>
        <v>122.57307401576116</v>
      </c>
      <c r="P216" s="124">
        <f t="shared" si="13"/>
        <v>126.12289046936927</v>
      </c>
      <c r="Q216" s="124">
        <f t="shared" si="13"/>
        <v>129.65463659035149</v>
      </c>
      <c r="R216" s="124">
        <f t="shared" si="13"/>
        <v>129.44381604305011</v>
      </c>
      <c r="S216" s="124">
        <f t="shared" si="13"/>
        <v>136.19007355669441</v>
      </c>
      <c r="T216" s="124">
        <f t="shared" si="13"/>
        <v>137.24417629320135</v>
      </c>
      <c r="U216" s="124">
        <f t="shared" si="13"/>
        <v>150.31505022588718</v>
      </c>
      <c r="V216" s="124">
        <f t="shared" si="13"/>
        <v>145.88781873255812</v>
      </c>
      <c r="W216" s="124">
        <f t="shared" si="13"/>
        <v>140.40648450272212</v>
      </c>
      <c r="X216" s="124">
        <f t="shared" si="13"/>
        <v>137.24417629320135</v>
      </c>
      <c r="Y216" s="124">
        <f t="shared" si="13"/>
        <v>132.18448315796812</v>
      </c>
      <c r="Z216" s="124">
        <f t="shared" si="13"/>
        <v>112.99981335354212</v>
      </c>
      <c r="AA216" s="124">
        <f t="shared" si="13"/>
        <v>26.563388959974453</v>
      </c>
      <c r="AB216" s="386">
        <f t="shared" si="13"/>
        <v>20.871234182837068</v>
      </c>
      <c r="AC216" s="126"/>
    </row>
    <row r="217" spans="1:29" ht="15.75" x14ac:dyDescent="0.25">
      <c r="A217" s="583"/>
      <c r="B217" s="586"/>
      <c r="C217" s="219" t="s">
        <v>29</v>
      </c>
      <c r="D217" s="589"/>
      <c r="E217" s="220">
        <v>0.28799999999999998</v>
      </c>
      <c r="F217" s="221">
        <v>0.28799999999999998</v>
      </c>
      <c r="G217" s="221">
        <v>0.29099999999999998</v>
      </c>
      <c r="H217" s="221">
        <v>0.28499999999999998</v>
      </c>
      <c r="I217" s="221">
        <v>0.27300000000000002</v>
      </c>
      <c r="J217" s="221">
        <v>0.26700000000000002</v>
      </c>
      <c r="K217" s="221">
        <v>0.27</v>
      </c>
      <c r="L217" s="221">
        <v>0.26100000000000001</v>
      </c>
      <c r="M217" s="221">
        <v>0.57599999999999996</v>
      </c>
      <c r="N217" s="221">
        <v>1.206</v>
      </c>
      <c r="O217" s="221">
        <v>1.7609999999999999</v>
      </c>
      <c r="P217" s="221">
        <v>1.8120000000000001</v>
      </c>
      <c r="Q217" s="221">
        <v>1.845</v>
      </c>
      <c r="R217" s="221">
        <v>1.8420000000000001</v>
      </c>
      <c r="S217" s="221">
        <v>1.9379999999999999</v>
      </c>
      <c r="T217" s="221">
        <v>1.9530000000000001</v>
      </c>
      <c r="U217" s="221">
        <v>2.1389999999999998</v>
      </c>
      <c r="V217" s="221">
        <v>2.0760000000000001</v>
      </c>
      <c r="W217" s="221">
        <v>1.998</v>
      </c>
      <c r="X217" s="221">
        <v>1.9530000000000001</v>
      </c>
      <c r="Y217" s="221">
        <v>1.881</v>
      </c>
      <c r="Z217" s="221">
        <v>1.6080000000000001</v>
      </c>
      <c r="AA217" s="221">
        <v>0.378</v>
      </c>
      <c r="AB217" s="384">
        <v>0.29699999999999999</v>
      </c>
      <c r="AC217" s="126"/>
    </row>
    <row r="218" spans="1:29" s="127" customFormat="1" ht="39.75" customHeight="1" thickBot="1" x14ac:dyDescent="0.3">
      <c r="A218" s="583"/>
      <c r="B218" s="587"/>
      <c r="C218" s="224" t="s">
        <v>30</v>
      </c>
      <c r="D218" s="590"/>
      <c r="E218" s="106">
        <v>0</v>
      </c>
      <c r="F218" s="109">
        <v>0</v>
      </c>
      <c r="G218" s="109">
        <v>0</v>
      </c>
      <c r="H218" s="109">
        <v>0</v>
      </c>
      <c r="I218" s="109">
        <v>0</v>
      </c>
      <c r="J218" s="109">
        <v>0</v>
      </c>
      <c r="K218" s="109">
        <v>0</v>
      </c>
      <c r="L218" s="109">
        <v>0</v>
      </c>
      <c r="M218" s="109">
        <v>0</v>
      </c>
      <c r="N218" s="109">
        <v>0</v>
      </c>
      <c r="O218" s="109">
        <v>0</v>
      </c>
      <c r="P218" s="109">
        <v>0</v>
      </c>
      <c r="Q218" s="109">
        <v>0</v>
      </c>
      <c r="R218" s="109">
        <v>0</v>
      </c>
      <c r="S218" s="109">
        <v>0</v>
      </c>
      <c r="T218" s="109">
        <v>0</v>
      </c>
      <c r="U218" s="109">
        <v>0</v>
      </c>
      <c r="V218" s="109">
        <v>0</v>
      </c>
      <c r="W218" s="109">
        <v>0</v>
      </c>
      <c r="X218" s="109">
        <v>0</v>
      </c>
      <c r="Y218" s="109">
        <v>0</v>
      </c>
      <c r="Z218" s="109">
        <v>0</v>
      </c>
      <c r="AA218" s="109">
        <v>0</v>
      </c>
      <c r="AB218" s="373">
        <v>0</v>
      </c>
      <c r="AC218" s="126"/>
    </row>
    <row r="219" spans="1:29" ht="15" customHeight="1" x14ac:dyDescent="0.25">
      <c r="A219" s="583"/>
      <c r="B219" s="585" t="s">
        <v>345</v>
      </c>
      <c r="C219" s="112" t="s">
        <v>37</v>
      </c>
      <c r="D219" s="588" t="s">
        <v>346</v>
      </c>
      <c r="E219" s="113">
        <f>E220/E212*1000/1.732/0.996</f>
        <v>0</v>
      </c>
      <c r="F219" s="124">
        <f t="shared" ref="F219:AB219" si="14">F220/F212*1000/1.732/0.996</f>
        <v>0</v>
      </c>
      <c r="G219" s="124">
        <f t="shared" si="14"/>
        <v>0</v>
      </c>
      <c r="H219" s="124">
        <f t="shared" si="14"/>
        <v>0</v>
      </c>
      <c r="I219" s="124">
        <f t="shared" si="14"/>
        <v>0</v>
      </c>
      <c r="J219" s="124">
        <f t="shared" si="14"/>
        <v>0</v>
      </c>
      <c r="K219" s="124">
        <f t="shared" si="14"/>
        <v>0</v>
      </c>
      <c r="L219" s="124">
        <f t="shared" si="14"/>
        <v>0</v>
      </c>
      <c r="M219" s="124">
        <f t="shared" si="14"/>
        <v>0</v>
      </c>
      <c r="N219" s="124">
        <f t="shared" si="14"/>
        <v>0</v>
      </c>
      <c r="O219" s="124">
        <f t="shared" si="14"/>
        <v>0</v>
      </c>
      <c r="P219" s="124">
        <f t="shared" si="14"/>
        <v>0</v>
      </c>
      <c r="Q219" s="124">
        <f t="shared" si="14"/>
        <v>0</v>
      </c>
      <c r="R219" s="124">
        <f t="shared" si="14"/>
        <v>0</v>
      </c>
      <c r="S219" s="124">
        <f t="shared" si="14"/>
        <v>0</v>
      </c>
      <c r="T219" s="124">
        <f t="shared" si="14"/>
        <v>0</v>
      </c>
      <c r="U219" s="124">
        <f t="shared" si="14"/>
        <v>0</v>
      </c>
      <c r="V219" s="124">
        <f t="shared" si="14"/>
        <v>0</v>
      </c>
      <c r="W219" s="124">
        <f t="shared" si="14"/>
        <v>0</v>
      </c>
      <c r="X219" s="124">
        <f t="shared" si="14"/>
        <v>0</v>
      </c>
      <c r="Y219" s="124">
        <f t="shared" si="14"/>
        <v>0</v>
      </c>
      <c r="Z219" s="124">
        <f t="shared" si="14"/>
        <v>0</v>
      </c>
      <c r="AA219" s="124">
        <f t="shared" si="14"/>
        <v>0</v>
      </c>
      <c r="AB219" s="386">
        <f t="shared" si="14"/>
        <v>0</v>
      </c>
      <c r="AC219" s="126"/>
    </row>
    <row r="220" spans="1:29" ht="15.75" x14ac:dyDescent="0.25">
      <c r="A220" s="583"/>
      <c r="B220" s="586"/>
      <c r="C220" s="219" t="s">
        <v>29</v>
      </c>
      <c r="D220" s="589"/>
      <c r="E220" s="220">
        <v>0</v>
      </c>
      <c r="F220" s="221">
        <v>0</v>
      </c>
      <c r="G220" s="221">
        <v>0</v>
      </c>
      <c r="H220" s="221">
        <v>0</v>
      </c>
      <c r="I220" s="221">
        <v>0</v>
      </c>
      <c r="J220" s="221">
        <v>0</v>
      </c>
      <c r="K220" s="221">
        <v>0</v>
      </c>
      <c r="L220" s="221">
        <v>0</v>
      </c>
      <c r="M220" s="221">
        <v>0</v>
      </c>
      <c r="N220" s="221">
        <v>0</v>
      </c>
      <c r="O220" s="221">
        <v>0</v>
      </c>
      <c r="P220" s="221">
        <v>0</v>
      </c>
      <c r="Q220" s="221">
        <v>0</v>
      </c>
      <c r="R220" s="221">
        <v>0</v>
      </c>
      <c r="S220" s="221">
        <v>0</v>
      </c>
      <c r="T220" s="221">
        <v>0</v>
      </c>
      <c r="U220" s="221">
        <v>0</v>
      </c>
      <c r="V220" s="221">
        <v>0</v>
      </c>
      <c r="W220" s="221">
        <v>0</v>
      </c>
      <c r="X220" s="221">
        <v>0</v>
      </c>
      <c r="Y220" s="221">
        <v>0</v>
      </c>
      <c r="Z220" s="221">
        <v>0</v>
      </c>
      <c r="AA220" s="221">
        <v>0</v>
      </c>
      <c r="AB220" s="384">
        <v>0</v>
      </c>
      <c r="AC220" s="126"/>
    </row>
    <row r="221" spans="1:29" s="127" customFormat="1" ht="30.75" customHeight="1" thickBot="1" x14ac:dyDescent="0.3">
      <c r="A221" s="584"/>
      <c r="B221" s="587"/>
      <c r="C221" s="224" t="s">
        <v>30</v>
      </c>
      <c r="D221" s="590"/>
      <c r="E221" s="106">
        <v>0</v>
      </c>
      <c r="F221" s="109">
        <v>0</v>
      </c>
      <c r="G221" s="109">
        <v>0</v>
      </c>
      <c r="H221" s="109">
        <v>0</v>
      </c>
      <c r="I221" s="109">
        <v>0</v>
      </c>
      <c r="J221" s="109">
        <v>0</v>
      </c>
      <c r="K221" s="109">
        <v>0</v>
      </c>
      <c r="L221" s="109">
        <v>0</v>
      </c>
      <c r="M221" s="109">
        <v>0</v>
      </c>
      <c r="N221" s="109">
        <v>0</v>
      </c>
      <c r="O221" s="109">
        <v>0</v>
      </c>
      <c r="P221" s="109">
        <v>0</v>
      </c>
      <c r="Q221" s="109">
        <v>0</v>
      </c>
      <c r="R221" s="109">
        <v>0</v>
      </c>
      <c r="S221" s="109">
        <v>0</v>
      </c>
      <c r="T221" s="109">
        <v>0</v>
      </c>
      <c r="U221" s="109">
        <v>0</v>
      </c>
      <c r="V221" s="109">
        <v>0</v>
      </c>
      <c r="W221" s="109">
        <v>0</v>
      </c>
      <c r="X221" s="109">
        <v>0</v>
      </c>
      <c r="Y221" s="109">
        <v>0</v>
      </c>
      <c r="Z221" s="109">
        <v>0</v>
      </c>
      <c r="AA221" s="109">
        <v>0</v>
      </c>
      <c r="AB221" s="373">
        <v>0</v>
      </c>
      <c r="AC221" s="126"/>
    </row>
    <row r="222" spans="1:29" s="134" customFormat="1" ht="15.75" thickBot="1" x14ac:dyDescent="0.3"/>
    <row r="223" spans="1:29" s="202" customFormat="1" ht="24.75" customHeight="1" x14ac:dyDescent="0.25">
      <c r="A223" s="591" t="s">
        <v>66</v>
      </c>
      <c r="B223" s="448" t="s">
        <v>347</v>
      </c>
      <c r="C223" s="409" t="s">
        <v>37</v>
      </c>
      <c r="D223" s="594" t="s">
        <v>34</v>
      </c>
      <c r="E223" s="516">
        <f>E224/E228*1000/1.732/1</f>
        <v>10.070933685252394</v>
      </c>
      <c r="F223" s="517">
        <f t="shared" ref="F223:AB223" si="15">F224/F228*1000/1.732/1</f>
        <v>9.4244886176179481</v>
      </c>
      <c r="G223" s="517">
        <f t="shared" si="15"/>
        <v>8.812066974595842</v>
      </c>
      <c r="H223" s="517">
        <f t="shared" si="15"/>
        <v>8.5739030023094696</v>
      </c>
      <c r="I223" s="517">
        <f t="shared" si="15"/>
        <v>8.6929849884526558</v>
      </c>
      <c r="J223" s="517">
        <f t="shared" si="15"/>
        <v>9.050230946882218</v>
      </c>
      <c r="K223" s="517">
        <f t="shared" si="15"/>
        <v>10.258062520620257</v>
      </c>
      <c r="L223" s="517">
        <f t="shared" si="15"/>
        <v>11.584976080501486</v>
      </c>
      <c r="M223" s="517">
        <f t="shared" si="15"/>
        <v>12.351100036465299</v>
      </c>
      <c r="N223" s="517">
        <f t="shared" si="15"/>
        <v>14.172845508690896</v>
      </c>
      <c r="O223" s="517">
        <f t="shared" si="15"/>
        <v>16.579555123374256</v>
      </c>
      <c r="P223" s="517">
        <f t="shared" si="15"/>
        <v>17.415218184028202</v>
      </c>
      <c r="Q223" s="517">
        <f t="shared" si="15"/>
        <v>17.014099914914304</v>
      </c>
      <c r="R223" s="517">
        <f t="shared" si="15"/>
        <v>17.38179166160204</v>
      </c>
      <c r="S223" s="517">
        <f t="shared" si="15"/>
        <v>17.197945788258178</v>
      </c>
      <c r="T223" s="517">
        <f t="shared" si="15"/>
        <v>16.863680563996599</v>
      </c>
      <c r="U223" s="517">
        <f t="shared" si="15"/>
        <v>17.782909930715935</v>
      </c>
      <c r="V223" s="517">
        <f t="shared" si="15"/>
        <v>18.373832714127929</v>
      </c>
      <c r="W223" s="517">
        <f t="shared" si="15"/>
        <v>18.638919570237974</v>
      </c>
      <c r="X223" s="517">
        <f t="shared" si="15"/>
        <v>18.90400642634803</v>
      </c>
      <c r="Y223" s="517">
        <f t="shared" si="15"/>
        <v>18.937142283361784</v>
      </c>
      <c r="Z223" s="517">
        <f t="shared" si="15"/>
        <v>17.827091073400947</v>
      </c>
      <c r="AA223" s="517">
        <f t="shared" si="15"/>
        <v>13.569133447133249</v>
      </c>
      <c r="AB223" s="518">
        <f t="shared" si="15"/>
        <v>11.614117883321619</v>
      </c>
    </row>
    <row r="224" spans="1:29" s="207" customFormat="1" ht="21.75" customHeight="1" x14ac:dyDescent="0.25">
      <c r="A224" s="592"/>
      <c r="B224" s="449"/>
      <c r="C224" s="203" t="s">
        <v>29</v>
      </c>
      <c r="D224" s="595"/>
      <c r="E224" s="204">
        <v>1.9536000000000002</v>
      </c>
      <c r="F224" s="205">
        <v>1.8282</v>
      </c>
      <c r="G224" s="205">
        <v>1.7094</v>
      </c>
      <c r="H224" s="205">
        <v>1.6632</v>
      </c>
      <c r="I224" s="205">
        <v>1.6862999999999999</v>
      </c>
      <c r="J224" s="205">
        <v>1.7556</v>
      </c>
      <c r="K224" s="205">
        <v>1.9899</v>
      </c>
      <c r="L224" s="205">
        <v>2.2473000000000001</v>
      </c>
      <c r="M224" s="205">
        <v>2.4387000000000003</v>
      </c>
      <c r="N224" s="205">
        <v>2.7984</v>
      </c>
      <c r="O224" s="205">
        <v>3.2736000000000001</v>
      </c>
      <c r="P224" s="205">
        <v>3.4386000000000001</v>
      </c>
      <c r="Q224" s="205">
        <v>3.3593999999999999</v>
      </c>
      <c r="R224" s="205">
        <v>3.4319999999999999</v>
      </c>
      <c r="S224" s="206">
        <v>3.3957000000000002</v>
      </c>
      <c r="T224" s="206">
        <v>3.3297000000000003</v>
      </c>
      <c r="U224" s="206">
        <v>3.5112000000000001</v>
      </c>
      <c r="V224" s="206">
        <v>3.6597000000000004</v>
      </c>
      <c r="W224" s="206">
        <v>3.7124999999999999</v>
      </c>
      <c r="X224" s="206">
        <v>3.7653000000000003</v>
      </c>
      <c r="Y224" s="206">
        <v>3.7719</v>
      </c>
      <c r="Z224" s="206">
        <v>3.5508000000000002</v>
      </c>
      <c r="AA224" s="206">
        <v>2.7027000000000001</v>
      </c>
      <c r="AB224" s="378">
        <v>2.3133000000000004</v>
      </c>
    </row>
    <row r="225" spans="1:30" s="207" customFormat="1" ht="15.75" x14ac:dyDescent="0.2">
      <c r="A225" s="592"/>
      <c r="B225" s="424"/>
      <c r="C225" s="203" t="s">
        <v>30</v>
      </c>
      <c r="D225" s="595"/>
      <c r="E225" s="208">
        <v>0.16830000000000001</v>
      </c>
      <c r="F225" s="209">
        <v>0.20130000000000001</v>
      </c>
      <c r="G225" s="209">
        <v>0.1716</v>
      </c>
      <c r="H225" s="209">
        <v>0.16170000000000001</v>
      </c>
      <c r="I225" s="209">
        <v>0.16500000000000001</v>
      </c>
      <c r="J225" s="209">
        <v>0.15840000000000001</v>
      </c>
      <c r="K225" s="209">
        <v>0.17820000000000003</v>
      </c>
      <c r="L225" s="209">
        <v>0.19140000000000001</v>
      </c>
      <c r="M225" s="209">
        <v>0.16500000000000001</v>
      </c>
      <c r="N225" s="209">
        <v>0.16170000000000001</v>
      </c>
      <c r="O225" s="209">
        <v>0.26069999999999999</v>
      </c>
      <c r="P225" s="209">
        <v>0.32669999999999999</v>
      </c>
      <c r="Q225" s="209">
        <v>0.27060000000000001</v>
      </c>
      <c r="R225" s="209">
        <v>0.3498</v>
      </c>
      <c r="S225" s="210">
        <v>0.33329999999999999</v>
      </c>
      <c r="T225" s="210">
        <v>0.2838</v>
      </c>
      <c r="U225" s="210">
        <v>0.30360000000000004</v>
      </c>
      <c r="V225" s="210">
        <v>0.32340000000000002</v>
      </c>
      <c r="W225" s="210">
        <v>0.31019999999999998</v>
      </c>
      <c r="X225" s="210">
        <v>0.34320000000000001</v>
      </c>
      <c r="Y225" s="210">
        <v>0.38940000000000002</v>
      </c>
      <c r="Z225" s="210">
        <v>0.31680000000000003</v>
      </c>
      <c r="AA225" s="210">
        <v>0.24420000000000003</v>
      </c>
      <c r="AB225" s="379">
        <v>0.23430000000000001</v>
      </c>
    </row>
    <row r="226" spans="1:30" s="202" customFormat="1" ht="15.75" x14ac:dyDescent="0.2">
      <c r="A226" s="592"/>
      <c r="B226" s="425" t="s">
        <v>38</v>
      </c>
      <c r="C226" s="270"/>
      <c r="D226" s="595"/>
      <c r="E226" s="211">
        <v>6</v>
      </c>
      <c r="F226" s="212">
        <v>6</v>
      </c>
      <c r="G226" s="212">
        <v>6</v>
      </c>
      <c r="H226" s="212">
        <v>6</v>
      </c>
      <c r="I226" s="212">
        <v>6</v>
      </c>
      <c r="J226" s="212">
        <v>6</v>
      </c>
      <c r="K226" s="212">
        <v>6</v>
      </c>
      <c r="L226" s="212">
        <v>6</v>
      </c>
      <c r="M226" s="212">
        <v>6</v>
      </c>
      <c r="N226" s="212">
        <v>6</v>
      </c>
      <c r="O226" s="212">
        <v>6</v>
      </c>
      <c r="P226" s="212">
        <v>6</v>
      </c>
      <c r="Q226" s="212">
        <v>6</v>
      </c>
      <c r="R226" s="212">
        <v>6</v>
      </c>
      <c r="S226" s="212">
        <v>6</v>
      </c>
      <c r="T226" s="212">
        <v>6</v>
      </c>
      <c r="U226" s="212">
        <v>6</v>
      </c>
      <c r="V226" s="212">
        <v>6</v>
      </c>
      <c r="W226" s="212">
        <v>6</v>
      </c>
      <c r="X226" s="212">
        <v>6</v>
      </c>
      <c r="Y226" s="212">
        <v>6</v>
      </c>
      <c r="Z226" s="212">
        <v>6</v>
      </c>
      <c r="AA226" s="212">
        <v>6</v>
      </c>
      <c r="AB226" s="380">
        <v>6</v>
      </c>
    </row>
    <row r="227" spans="1:30" s="202" customFormat="1" ht="14.25" customHeight="1" thickBot="1" x14ac:dyDescent="0.25">
      <c r="A227" s="592"/>
      <c r="B227" s="450" t="s">
        <v>39</v>
      </c>
      <c r="C227" s="271"/>
      <c r="D227" s="595"/>
      <c r="E227" s="211">
        <v>34</v>
      </c>
      <c r="F227" s="212">
        <v>34</v>
      </c>
      <c r="G227" s="212">
        <v>34</v>
      </c>
      <c r="H227" s="212">
        <v>34</v>
      </c>
      <c r="I227" s="212">
        <v>34</v>
      </c>
      <c r="J227" s="212">
        <v>34</v>
      </c>
      <c r="K227" s="212">
        <v>34</v>
      </c>
      <c r="L227" s="212">
        <v>34</v>
      </c>
      <c r="M227" s="212">
        <v>34</v>
      </c>
      <c r="N227" s="212">
        <v>33</v>
      </c>
      <c r="O227" s="212">
        <v>33</v>
      </c>
      <c r="P227" s="212">
        <v>33</v>
      </c>
      <c r="Q227" s="212">
        <v>32</v>
      </c>
      <c r="R227" s="212">
        <v>32</v>
      </c>
      <c r="S227" s="212">
        <v>32</v>
      </c>
      <c r="T227" s="212">
        <v>32</v>
      </c>
      <c r="U227" s="212">
        <v>32</v>
      </c>
      <c r="V227" s="212">
        <v>32</v>
      </c>
      <c r="W227" s="212">
        <v>32</v>
      </c>
      <c r="X227" s="212">
        <v>32</v>
      </c>
      <c r="Y227" s="212">
        <v>32</v>
      </c>
      <c r="Z227" s="212">
        <v>32</v>
      </c>
      <c r="AA227" s="212">
        <v>32</v>
      </c>
      <c r="AB227" s="507">
        <v>32</v>
      </c>
    </row>
    <row r="228" spans="1:30" s="218" customFormat="1" ht="29.25" customHeight="1" thickBot="1" x14ac:dyDescent="0.3">
      <c r="A228" s="593"/>
      <c r="B228" s="426" t="s">
        <v>348</v>
      </c>
      <c r="C228" s="214" t="s">
        <v>40</v>
      </c>
      <c r="D228" s="596"/>
      <c r="E228" s="519">
        <v>112</v>
      </c>
      <c r="F228" s="520">
        <v>112</v>
      </c>
      <c r="G228" s="520">
        <v>112</v>
      </c>
      <c r="H228" s="520">
        <v>112</v>
      </c>
      <c r="I228" s="520">
        <v>112</v>
      </c>
      <c r="J228" s="520">
        <v>112</v>
      </c>
      <c r="K228" s="520">
        <v>112</v>
      </c>
      <c r="L228" s="520">
        <v>112</v>
      </c>
      <c r="M228" s="520">
        <v>114</v>
      </c>
      <c r="N228" s="520">
        <v>114</v>
      </c>
      <c r="O228" s="520">
        <v>114</v>
      </c>
      <c r="P228" s="520">
        <v>114</v>
      </c>
      <c r="Q228" s="520">
        <v>114</v>
      </c>
      <c r="R228" s="520">
        <v>114</v>
      </c>
      <c r="S228" s="520">
        <v>114</v>
      </c>
      <c r="T228" s="520">
        <v>114</v>
      </c>
      <c r="U228" s="520">
        <v>114</v>
      </c>
      <c r="V228" s="520">
        <v>115</v>
      </c>
      <c r="W228" s="520">
        <v>115</v>
      </c>
      <c r="X228" s="520">
        <v>115</v>
      </c>
      <c r="Y228" s="520">
        <v>115</v>
      </c>
      <c r="Z228" s="520">
        <v>115</v>
      </c>
      <c r="AA228" s="520">
        <v>115</v>
      </c>
      <c r="AB228" s="521">
        <v>115</v>
      </c>
      <c r="AC228" s="522"/>
    </row>
    <row r="229" spans="1:30" s="428" customFormat="1" ht="31.5" customHeight="1" thickBot="1" x14ac:dyDescent="0.3">
      <c r="A229" s="597" t="s">
        <v>349</v>
      </c>
      <c r="B229" s="426" t="s">
        <v>350</v>
      </c>
      <c r="C229" s="427" t="s">
        <v>40</v>
      </c>
      <c r="D229" s="600" t="s">
        <v>351</v>
      </c>
      <c r="E229" s="451">
        <v>10.1</v>
      </c>
      <c r="F229" s="452">
        <v>10.1</v>
      </c>
      <c r="G229" s="452">
        <v>10.1</v>
      </c>
      <c r="H229" s="439">
        <v>10.199999999999999</v>
      </c>
      <c r="I229" s="439">
        <v>10.199999999999999</v>
      </c>
      <c r="J229" s="439">
        <v>10.1</v>
      </c>
      <c r="K229" s="439">
        <v>10.199999999999999</v>
      </c>
      <c r="L229" s="452">
        <v>10.199999999999999</v>
      </c>
      <c r="M229" s="452">
        <v>10.199999999999999</v>
      </c>
      <c r="N229" s="452">
        <v>10.199999999999999</v>
      </c>
      <c r="O229" s="452">
        <v>10.199999999999999</v>
      </c>
      <c r="P229" s="452">
        <v>10.199999999999999</v>
      </c>
      <c r="Q229" s="452">
        <v>10.199999999999999</v>
      </c>
      <c r="R229" s="438">
        <v>10.199999999999999</v>
      </c>
      <c r="S229" s="439">
        <v>10.199999999999999</v>
      </c>
      <c r="T229" s="439">
        <v>10.199999999999999</v>
      </c>
      <c r="U229" s="439">
        <v>10.1</v>
      </c>
      <c r="V229" s="439">
        <v>10.1</v>
      </c>
      <c r="W229" s="439">
        <v>10.1</v>
      </c>
      <c r="X229" s="439">
        <v>10.1</v>
      </c>
      <c r="Y229" s="439">
        <v>10.1</v>
      </c>
      <c r="Z229" s="439">
        <v>10.1</v>
      </c>
      <c r="AA229" s="439">
        <v>10.1</v>
      </c>
      <c r="AB229" s="440">
        <v>10.1</v>
      </c>
      <c r="AC229" s="128"/>
    </row>
    <row r="230" spans="1:30" ht="15" customHeight="1" x14ac:dyDescent="0.25">
      <c r="A230" s="598"/>
      <c r="B230" s="603" t="s">
        <v>352</v>
      </c>
      <c r="C230" s="112" t="s">
        <v>37</v>
      </c>
      <c r="D230" s="601"/>
      <c r="E230" s="120">
        <f>E231/E229*1000/1.732/0.986</f>
        <v>112.35893040606123</v>
      </c>
      <c r="F230" s="121">
        <f t="shared" ref="F230:AB230" si="16">F231/F229*1000/1.732/0.986</f>
        <v>103.14062806624506</v>
      </c>
      <c r="G230" s="121">
        <f t="shared" si="16"/>
        <v>96.87913968448315</v>
      </c>
      <c r="H230" s="121">
        <f t="shared" si="16"/>
        <v>92.140393439135536</v>
      </c>
      <c r="I230" s="121">
        <f t="shared" si="16"/>
        <v>93.690418749326597</v>
      </c>
      <c r="J230" s="121">
        <f t="shared" si="16"/>
        <v>97.227000150136575</v>
      </c>
      <c r="K230" s="121">
        <f t="shared" si="16"/>
        <v>109.36289688570294</v>
      </c>
      <c r="L230" s="121">
        <f t="shared" si="16"/>
        <v>124.17424984975088</v>
      </c>
      <c r="M230" s="121">
        <f t="shared" si="16"/>
        <v>134.85220198662267</v>
      </c>
      <c r="N230" s="121">
        <f t="shared" si="16"/>
        <v>152.59138053658711</v>
      </c>
      <c r="O230" s="121">
        <f t="shared" si="16"/>
        <v>181.00851122342326</v>
      </c>
      <c r="P230" s="121">
        <f t="shared" si="16"/>
        <v>193.75316377388316</v>
      </c>
      <c r="Q230" s="121">
        <f t="shared" si="16"/>
        <v>188.7586377743786</v>
      </c>
      <c r="R230" s="121">
        <f t="shared" si="16"/>
        <v>192.54758853262345</v>
      </c>
      <c r="S230" s="121">
        <f t="shared" si="16"/>
        <v>190.48088811903537</v>
      </c>
      <c r="T230" s="121">
        <f t="shared" si="16"/>
        <v>187.89751260205026</v>
      </c>
      <c r="U230" s="121">
        <f t="shared" si="16"/>
        <v>197.23688402550067</v>
      </c>
      <c r="V230" s="121">
        <f t="shared" si="16"/>
        <v>207.49876776227717</v>
      </c>
      <c r="W230" s="121">
        <f t="shared" si="16"/>
        <v>212.02095381577189</v>
      </c>
      <c r="X230" s="121">
        <f t="shared" si="16"/>
        <v>214.10811660969253</v>
      </c>
      <c r="Y230" s="121">
        <f t="shared" si="16"/>
        <v>216.36920963643993</v>
      </c>
      <c r="Z230" s="121">
        <f t="shared" si="16"/>
        <v>205.23767473552985</v>
      </c>
      <c r="AA230" s="121">
        <f t="shared" si="16"/>
        <v>159.66795373492911</v>
      </c>
      <c r="AB230" s="389">
        <f t="shared" si="16"/>
        <v>134.10020950940128</v>
      </c>
      <c r="AC230" s="126"/>
    </row>
    <row r="231" spans="1:30" ht="15.75" x14ac:dyDescent="0.25">
      <c r="A231" s="598"/>
      <c r="B231" s="604"/>
      <c r="C231" s="219" t="s">
        <v>29</v>
      </c>
      <c r="D231" s="601"/>
      <c r="E231" s="441">
        <v>1.9379999999999999</v>
      </c>
      <c r="F231" s="442">
        <v>1.7789999999999999</v>
      </c>
      <c r="G231" s="442">
        <v>1.671</v>
      </c>
      <c r="H231" s="442">
        <v>1.605</v>
      </c>
      <c r="I231" s="442">
        <v>1.6319999999999999</v>
      </c>
      <c r="J231" s="442">
        <v>1.677</v>
      </c>
      <c r="K231" s="442">
        <v>1.905</v>
      </c>
      <c r="L231" s="442">
        <v>2.1629999999999998</v>
      </c>
      <c r="M231" s="442">
        <v>2.3490000000000002</v>
      </c>
      <c r="N231" s="442">
        <v>2.6579999999999999</v>
      </c>
      <c r="O231" s="442">
        <v>3.153</v>
      </c>
      <c r="P231" s="442">
        <v>3.375</v>
      </c>
      <c r="Q231" s="442">
        <v>3.2879999999999998</v>
      </c>
      <c r="R231" s="442">
        <v>3.3540000000000001</v>
      </c>
      <c r="S231" s="442">
        <v>3.3180000000000001</v>
      </c>
      <c r="T231" s="442">
        <v>3.2730000000000001</v>
      </c>
      <c r="U231" s="442">
        <v>3.4020000000000001</v>
      </c>
      <c r="V231" s="442">
        <v>3.5790000000000002</v>
      </c>
      <c r="W231" s="442">
        <v>3.657</v>
      </c>
      <c r="X231" s="442">
        <v>3.6930000000000001</v>
      </c>
      <c r="Y231" s="442">
        <v>3.7320000000000002</v>
      </c>
      <c r="Z231" s="442">
        <v>3.54</v>
      </c>
      <c r="AA231" s="442">
        <v>2.754</v>
      </c>
      <c r="AB231" s="443">
        <v>2.3130000000000002</v>
      </c>
      <c r="AC231" s="126"/>
      <c r="AD231" s="453"/>
    </row>
    <row r="232" spans="1:30" s="127" customFormat="1" ht="22.5" customHeight="1" thickBot="1" x14ac:dyDescent="0.3">
      <c r="A232" s="598"/>
      <c r="B232" s="604"/>
      <c r="C232" s="222" t="s">
        <v>30</v>
      </c>
      <c r="D232" s="602"/>
      <c r="E232" s="106">
        <v>0.32400000000000001</v>
      </c>
      <c r="F232" s="109">
        <v>0.35699999999999998</v>
      </c>
      <c r="G232" s="109">
        <v>0.34499999999999997</v>
      </c>
      <c r="H232" s="109">
        <v>0.32700000000000001</v>
      </c>
      <c r="I232" s="109">
        <v>0.32700000000000001</v>
      </c>
      <c r="J232" s="109">
        <v>0.32100000000000001</v>
      </c>
      <c r="K232" s="109">
        <v>0.33600000000000002</v>
      </c>
      <c r="L232" s="109">
        <v>0.34200000000000003</v>
      </c>
      <c r="M232" s="109">
        <v>0.309</v>
      </c>
      <c r="N232" s="109">
        <v>0.27900000000000003</v>
      </c>
      <c r="O232" s="109">
        <v>0.33</v>
      </c>
      <c r="P232" s="109">
        <v>0.39300000000000002</v>
      </c>
      <c r="Q232" s="109">
        <v>0.36599999999999999</v>
      </c>
      <c r="R232" s="109">
        <v>0.40500000000000003</v>
      </c>
      <c r="S232" s="109">
        <v>0.39900000000000002</v>
      </c>
      <c r="T232" s="109">
        <v>0.372</v>
      </c>
      <c r="U232" s="109">
        <v>0.36599999999999999</v>
      </c>
      <c r="V232" s="109">
        <v>0.39300000000000002</v>
      </c>
      <c r="W232" s="109">
        <v>0.38700000000000001</v>
      </c>
      <c r="X232" s="109">
        <v>0.39900000000000002</v>
      </c>
      <c r="Y232" s="109">
        <v>0.45900000000000002</v>
      </c>
      <c r="Z232" s="109">
        <v>0.40200000000000002</v>
      </c>
      <c r="AA232" s="109">
        <v>0.375</v>
      </c>
      <c r="AB232" s="373">
        <v>0.375</v>
      </c>
      <c r="AC232" s="126"/>
      <c r="AD232" s="126"/>
    </row>
    <row r="233" spans="1:30" ht="15" customHeight="1" x14ac:dyDescent="0.25">
      <c r="A233" s="598"/>
      <c r="B233" s="603" t="s">
        <v>353</v>
      </c>
      <c r="C233" s="112" t="s">
        <v>37</v>
      </c>
      <c r="D233" s="588" t="s">
        <v>322</v>
      </c>
      <c r="E233" s="444">
        <f>E234/E229*1000/1.732/0.87</f>
        <v>6.4655665216119447</v>
      </c>
      <c r="F233" s="445">
        <f t="shared" ref="F233:AB233" si="17">F234/F229*1000/1.732/0.87</f>
        <v>5.8347795438937062</v>
      </c>
      <c r="G233" s="445">
        <f t="shared" si="17"/>
        <v>5.5588102411419769</v>
      </c>
      <c r="H233" s="445">
        <f t="shared" si="17"/>
        <v>5.5433497760018247</v>
      </c>
      <c r="I233" s="445">
        <f t="shared" si="17"/>
        <v>5.4262367525651669</v>
      </c>
      <c r="J233" s="445">
        <f t="shared" si="17"/>
        <v>5.7559311716789274</v>
      </c>
      <c r="K233" s="445">
        <f t="shared" si="17"/>
        <v>6.9096683827628373</v>
      </c>
      <c r="L233" s="445">
        <f t="shared" si="17"/>
        <v>6.948706057241723</v>
      </c>
      <c r="M233" s="445">
        <f t="shared" si="17"/>
        <v>6.7144800103684057</v>
      </c>
      <c r="N233" s="445">
        <f t="shared" si="17"/>
        <v>6.6754423358895218</v>
      </c>
      <c r="O233" s="445">
        <f t="shared" si="17"/>
        <v>6.753517684847294</v>
      </c>
      <c r="P233" s="445">
        <f t="shared" si="17"/>
        <v>6.8315930338050643</v>
      </c>
      <c r="Q233" s="445">
        <f t="shared" si="17"/>
        <v>6.753517684847294</v>
      </c>
      <c r="R233" s="445">
        <f t="shared" si="17"/>
        <v>7.0658190806783816</v>
      </c>
      <c r="S233" s="445">
        <f t="shared" si="17"/>
        <v>7.026781406199496</v>
      </c>
      <c r="T233" s="445">
        <f t="shared" si="17"/>
        <v>6.7925553593261796</v>
      </c>
      <c r="U233" s="445">
        <f t="shared" si="17"/>
        <v>7.4905953604040825</v>
      </c>
      <c r="V233" s="445">
        <f t="shared" si="17"/>
        <v>7.8454130353705924</v>
      </c>
      <c r="W233" s="445">
        <f t="shared" si="17"/>
        <v>8.1213823381223218</v>
      </c>
      <c r="X233" s="445">
        <f t="shared" si="17"/>
        <v>8.47620001308883</v>
      </c>
      <c r="Y233" s="445">
        <f t="shared" si="17"/>
        <v>9.1858353630218499</v>
      </c>
      <c r="Z233" s="445">
        <f t="shared" si="17"/>
        <v>8.9098660602701187</v>
      </c>
      <c r="AA233" s="445">
        <f t="shared" si="17"/>
        <v>6.5444148938267253</v>
      </c>
      <c r="AB233" s="454">
        <f t="shared" si="17"/>
        <v>5.4799618689271972</v>
      </c>
      <c r="AC233" s="126"/>
    </row>
    <row r="234" spans="1:30" ht="15.75" x14ac:dyDescent="0.25">
      <c r="A234" s="598"/>
      <c r="B234" s="604"/>
      <c r="C234" s="219" t="s">
        <v>29</v>
      </c>
      <c r="D234" s="589"/>
      <c r="E234" s="455">
        <v>9.8400000000000001E-2</v>
      </c>
      <c r="F234" s="456">
        <v>8.8800000000000004E-2</v>
      </c>
      <c r="G234" s="456">
        <v>8.4600000000000009E-2</v>
      </c>
      <c r="H234" s="456">
        <v>8.5199999999999998E-2</v>
      </c>
      <c r="I234" s="456">
        <v>8.3400000000000002E-2</v>
      </c>
      <c r="J234" s="456">
        <v>8.7600000000000011E-2</v>
      </c>
      <c r="K234" s="456">
        <v>0.1062</v>
      </c>
      <c r="L234" s="456">
        <v>0.10679999999999999</v>
      </c>
      <c r="M234" s="456">
        <v>0.1032</v>
      </c>
      <c r="N234" s="456">
        <v>0.10260000000000001</v>
      </c>
      <c r="O234" s="456">
        <v>0.1038</v>
      </c>
      <c r="P234" s="456">
        <v>0.105</v>
      </c>
      <c r="Q234" s="456">
        <v>0.1038</v>
      </c>
      <c r="R234" s="456">
        <v>0.1086</v>
      </c>
      <c r="S234" s="456">
        <v>0.108</v>
      </c>
      <c r="T234" s="456">
        <v>0.10440000000000001</v>
      </c>
      <c r="U234" s="456">
        <v>0.114</v>
      </c>
      <c r="V234" s="456">
        <v>0.11940000000000001</v>
      </c>
      <c r="W234" s="456">
        <v>0.12360000000000002</v>
      </c>
      <c r="X234" s="456">
        <v>0.129</v>
      </c>
      <c r="Y234" s="456">
        <v>0.13980000000000001</v>
      </c>
      <c r="Z234" s="456">
        <v>0.1356</v>
      </c>
      <c r="AA234" s="456">
        <v>9.9600000000000008E-2</v>
      </c>
      <c r="AB234" s="457">
        <v>8.3400000000000002E-2</v>
      </c>
      <c r="AC234" s="126"/>
    </row>
    <row r="235" spans="1:30" s="127" customFormat="1" ht="22.5" customHeight="1" thickBot="1" x14ac:dyDescent="0.3">
      <c r="A235" s="598"/>
      <c r="B235" s="604"/>
      <c r="C235" s="222" t="s">
        <v>30</v>
      </c>
      <c r="D235" s="590"/>
      <c r="E235" s="106">
        <v>5.4600000000000003E-2</v>
      </c>
      <c r="F235" s="109">
        <v>5.5200000000000006E-2</v>
      </c>
      <c r="G235" s="109">
        <v>5.4600000000000003E-2</v>
      </c>
      <c r="H235" s="109">
        <v>5.5200000000000006E-2</v>
      </c>
      <c r="I235" s="109">
        <v>5.4600000000000003E-2</v>
      </c>
      <c r="J235" s="109">
        <v>5.5200000000000006E-2</v>
      </c>
      <c r="K235" s="109">
        <v>5.5800000000000002E-2</v>
      </c>
      <c r="L235" s="109">
        <v>5.6399999999999999E-2</v>
      </c>
      <c r="M235" s="109">
        <v>5.7000000000000002E-2</v>
      </c>
      <c r="N235" s="109">
        <v>5.2200000000000003E-2</v>
      </c>
      <c r="O235" s="109">
        <v>4.9800000000000004E-2</v>
      </c>
      <c r="P235" s="109">
        <v>5.16E-2</v>
      </c>
      <c r="Q235" s="109">
        <v>4.9800000000000004E-2</v>
      </c>
      <c r="R235" s="109">
        <v>5.16E-2</v>
      </c>
      <c r="S235" s="109">
        <v>4.9800000000000004E-2</v>
      </c>
      <c r="T235" s="109">
        <v>5.04E-2</v>
      </c>
      <c r="U235" s="109">
        <v>5.2800000000000007E-2</v>
      </c>
      <c r="V235" s="109">
        <v>5.2200000000000003E-2</v>
      </c>
      <c r="W235" s="109">
        <v>5.5800000000000002E-2</v>
      </c>
      <c r="X235" s="109">
        <v>5.5800000000000002E-2</v>
      </c>
      <c r="Y235" s="109">
        <v>5.8800000000000005E-2</v>
      </c>
      <c r="Z235" s="109">
        <v>5.3999999999999999E-2</v>
      </c>
      <c r="AA235" s="109">
        <v>3.8399999999999997E-2</v>
      </c>
      <c r="AB235" s="373">
        <v>3.5999999999999997E-2</v>
      </c>
      <c r="AC235" s="126"/>
    </row>
    <row r="236" spans="1:30" ht="15" customHeight="1" x14ac:dyDescent="0.25">
      <c r="A236" s="598"/>
      <c r="B236" s="603" t="s">
        <v>354</v>
      </c>
      <c r="C236" s="112" t="s">
        <v>37</v>
      </c>
      <c r="D236" s="588" t="s">
        <v>324</v>
      </c>
      <c r="E236" s="107">
        <f>E237/E229*1000/1.732/0.98</f>
        <v>26.599256994087966</v>
      </c>
      <c r="F236" s="108">
        <f t="shared" ref="F236:AB236" si="18">F237/F229*1000/1.732/0.98</f>
        <v>22.60936844497477</v>
      </c>
      <c r="G236" s="108">
        <f t="shared" si="18"/>
        <v>20.7194212375001</v>
      </c>
      <c r="H236" s="108">
        <f t="shared" si="18"/>
        <v>19.684548184169742</v>
      </c>
      <c r="I236" s="108">
        <f t="shared" si="18"/>
        <v>19.060742079741832</v>
      </c>
      <c r="J236" s="108">
        <f t="shared" si="18"/>
        <v>19.739448611402121</v>
      </c>
      <c r="K236" s="108">
        <f t="shared" si="18"/>
        <v>23.704631968260749</v>
      </c>
      <c r="L236" s="108">
        <f t="shared" si="18"/>
        <v>27.794027541732628</v>
      </c>
      <c r="M236" s="108">
        <f t="shared" si="18"/>
        <v>28.001962909875271</v>
      </c>
      <c r="N236" s="108">
        <f t="shared" si="18"/>
        <v>28.625769014303184</v>
      </c>
      <c r="O236" s="108">
        <f t="shared" si="18"/>
        <v>30.77443448511044</v>
      </c>
      <c r="P236" s="108">
        <f t="shared" si="18"/>
        <v>32.160670272728041</v>
      </c>
      <c r="Q236" s="108">
        <f t="shared" si="18"/>
        <v>33.131035324060342</v>
      </c>
      <c r="R236" s="108">
        <f t="shared" si="18"/>
        <v>32.923099955917699</v>
      </c>
      <c r="S236" s="108">
        <f t="shared" si="18"/>
        <v>33.754841428488255</v>
      </c>
      <c r="T236" s="108">
        <f t="shared" si="18"/>
        <v>32.784476377155947</v>
      </c>
      <c r="U236" s="108">
        <f t="shared" si="18"/>
        <v>35.069020405363354</v>
      </c>
      <c r="V236" s="108">
        <f t="shared" si="18"/>
        <v>38.778916775591412</v>
      </c>
      <c r="W236" s="108">
        <f t="shared" si="18"/>
        <v>41.22884834083635</v>
      </c>
      <c r="X236" s="108">
        <f t="shared" si="18"/>
        <v>44.728750576900552</v>
      </c>
      <c r="Y236" s="108">
        <f t="shared" si="18"/>
        <v>44.308762308572852</v>
      </c>
      <c r="Z236" s="108">
        <f t="shared" si="18"/>
        <v>42.278819011655614</v>
      </c>
      <c r="AA236" s="108">
        <f t="shared" si="18"/>
        <v>37.728946104772135</v>
      </c>
      <c r="AB236" s="383">
        <f t="shared" si="18"/>
        <v>31.779112303462988</v>
      </c>
      <c r="AC236" s="126"/>
    </row>
    <row r="237" spans="1:30" ht="15.75" x14ac:dyDescent="0.25">
      <c r="A237" s="598"/>
      <c r="B237" s="604"/>
      <c r="C237" s="219" t="s">
        <v>29</v>
      </c>
      <c r="D237" s="589"/>
      <c r="E237" s="441">
        <v>0.45600000000000002</v>
      </c>
      <c r="F237" s="442">
        <v>0.3876</v>
      </c>
      <c r="G237" s="442">
        <v>0.35520000000000002</v>
      </c>
      <c r="H237" s="442">
        <v>0.34079999999999999</v>
      </c>
      <c r="I237" s="442">
        <v>0.33</v>
      </c>
      <c r="J237" s="442">
        <v>0.33840000000000003</v>
      </c>
      <c r="K237" s="442">
        <v>0.41040000000000004</v>
      </c>
      <c r="L237" s="442">
        <v>0.48119999999999996</v>
      </c>
      <c r="M237" s="442">
        <v>0.48480000000000001</v>
      </c>
      <c r="N237" s="442">
        <v>0.49560000000000004</v>
      </c>
      <c r="O237" s="442">
        <v>0.53279999999999994</v>
      </c>
      <c r="P237" s="442">
        <v>0.55680000000000007</v>
      </c>
      <c r="Q237" s="442">
        <v>0.5736</v>
      </c>
      <c r="R237" s="442">
        <v>0.56999999999999995</v>
      </c>
      <c r="S237" s="442">
        <v>0.58440000000000003</v>
      </c>
      <c r="T237" s="442">
        <v>0.56759999999999999</v>
      </c>
      <c r="U237" s="442">
        <v>0.60120000000000007</v>
      </c>
      <c r="V237" s="442">
        <v>0.66480000000000006</v>
      </c>
      <c r="W237" s="442">
        <v>0.70680000000000009</v>
      </c>
      <c r="X237" s="442">
        <v>0.76680000000000004</v>
      </c>
      <c r="Y237" s="442">
        <v>0.75960000000000005</v>
      </c>
      <c r="Z237" s="442">
        <v>0.72480000000000011</v>
      </c>
      <c r="AA237" s="442">
        <v>0.64680000000000004</v>
      </c>
      <c r="AB237" s="443">
        <v>0.54479999999999995</v>
      </c>
      <c r="AC237" s="126"/>
    </row>
    <row r="238" spans="1:30" s="127" customFormat="1" ht="22.5" customHeight="1" thickBot="1" x14ac:dyDescent="0.3">
      <c r="A238" s="598"/>
      <c r="B238" s="604"/>
      <c r="C238" s="222" t="s">
        <v>30</v>
      </c>
      <c r="D238" s="590"/>
      <c r="E238" s="106">
        <v>4.1399999999999999E-2</v>
      </c>
      <c r="F238" s="109">
        <v>3.8399999999999997E-2</v>
      </c>
      <c r="G238" s="109">
        <v>3.9E-2</v>
      </c>
      <c r="H238" s="109">
        <v>3.8399999999999997E-2</v>
      </c>
      <c r="I238" s="109">
        <v>4.02E-2</v>
      </c>
      <c r="J238" s="109">
        <v>3.8399999999999997E-2</v>
      </c>
      <c r="K238" s="109">
        <v>3.8399999999999997E-2</v>
      </c>
      <c r="L238" s="109">
        <v>3.5400000000000001E-2</v>
      </c>
      <c r="M238" s="109">
        <v>3.5999999999999997E-2</v>
      </c>
      <c r="N238" s="109">
        <v>3.1800000000000002E-2</v>
      </c>
      <c r="O238" s="109">
        <v>3.3600000000000005E-2</v>
      </c>
      <c r="P238" s="109">
        <v>3.3000000000000002E-2</v>
      </c>
      <c r="Q238" s="109">
        <v>3.8399999999999997E-2</v>
      </c>
      <c r="R238" s="109">
        <v>3.2399999999999998E-2</v>
      </c>
      <c r="S238" s="109">
        <v>3.4200000000000001E-2</v>
      </c>
      <c r="T238" s="109">
        <v>3.4800000000000005E-2</v>
      </c>
      <c r="U238" s="109">
        <v>3.4800000000000005E-2</v>
      </c>
      <c r="V238" s="109">
        <v>3.6499999999999998E-2</v>
      </c>
      <c r="W238" s="109">
        <v>3.9E-2</v>
      </c>
      <c r="X238" s="109">
        <v>3.9E-2</v>
      </c>
      <c r="Y238" s="109">
        <v>4.3800000000000006E-2</v>
      </c>
      <c r="Z238" s="109">
        <v>4.1399999999999999E-2</v>
      </c>
      <c r="AA238" s="109">
        <v>3.6600000000000001E-2</v>
      </c>
      <c r="AB238" s="373">
        <v>3.7200000000000004E-2</v>
      </c>
      <c r="AC238" s="126"/>
    </row>
    <row r="239" spans="1:30" ht="15" customHeight="1" x14ac:dyDescent="0.25">
      <c r="A239" s="598"/>
      <c r="B239" s="603" t="s">
        <v>355</v>
      </c>
      <c r="C239" s="112" t="s">
        <v>37</v>
      </c>
      <c r="D239" s="588" t="s">
        <v>326</v>
      </c>
      <c r="E239" s="458">
        <f>E240/E229*1000/1.732/0.92</f>
        <v>6.0768954694445245</v>
      </c>
      <c r="F239" s="459">
        <f t="shared" ref="F239:AB239" si="19">F240/F229*1000/1.732/0.92</f>
        <v>5.3312641235004117</v>
      </c>
      <c r="G239" s="459">
        <f t="shared" si="19"/>
        <v>5.0702931524199712</v>
      </c>
      <c r="H239" s="459">
        <f t="shared" si="19"/>
        <v>4.762171963875419</v>
      </c>
      <c r="I239" s="459">
        <f t="shared" si="19"/>
        <v>4.8729201490818248</v>
      </c>
      <c r="J239" s="459">
        <f t="shared" si="19"/>
        <v>5.1448562870143828</v>
      </c>
      <c r="K239" s="459">
        <f t="shared" si="19"/>
        <v>5.8327377542040013</v>
      </c>
      <c r="L239" s="459">
        <f t="shared" si="19"/>
        <v>6.3864786802360278</v>
      </c>
      <c r="M239" s="459">
        <f t="shared" si="19"/>
        <v>6.9402196062680517</v>
      </c>
      <c r="N239" s="459">
        <f t="shared" si="19"/>
        <v>7.1617159766808625</v>
      </c>
      <c r="O239" s="459">
        <f t="shared" si="19"/>
        <v>7.0140517297389895</v>
      </c>
      <c r="P239" s="459">
        <f t="shared" si="19"/>
        <v>7.4570444705646102</v>
      </c>
      <c r="Q239" s="459">
        <f t="shared" si="19"/>
        <v>7.7154569027128881</v>
      </c>
      <c r="R239" s="459">
        <f t="shared" si="19"/>
        <v>7.0509677914744566</v>
      </c>
      <c r="S239" s="459">
        <f t="shared" si="19"/>
        <v>7.0140517297389895</v>
      </c>
      <c r="T239" s="459">
        <f t="shared" si="19"/>
        <v>7.4939605323000755</v>
      </c>
      <c r="U239" s="459">
        <f t="shared" si="19"/>
        <v>7.9036922670076031</v>
      </c>
      <c r="V239" s="459">
        <f t="shared" si="19"/>
        <v>8.5126245328619632</v>
      </c>
      <c r="W239" s="459">
        <f t="shared" si="19"/>
        <v>9.3949549588958305</v>
      </c>
      <c r="X239" s="459">
        <f t="shared" si="19"/>
        <v>9.3576733915986221</v>
      </c>
      <c r="Y239" s="459">
        <f t="shared" si="19"/>
        <v>9.879615333759503</v>
      </c>
      <c r="Z239" s="459">
        <f t="shared" si="19"/>
        <v>9.3949549588958305</v>
      </c>
      <c r="AA239" s="459">
        <f t="shared" si="19"/>
        <v>7.8291291324131906</v>
      </c>
      <c r="AB239" s="460">
        <f t="shared" si="19"/>
        <v>6.8970899499830498</v>
      </c>
      <c r="AC239" s="126"/>
    </row>
    <row r="240" spans="1:30" ht="15.75" x14ac:dyDescent="0.25">
      <c r="A240" s="598"/>
      <c r="B240" s="604"/>
      <c r="C240" s="219" t="s">
        <v>29</v>
      </c>
      <c r="D240" s="589"/>
      <c r="E240" s="441">
        <v>9.7799999999999998E-2</v>
      </c>
      <c r="F240" s="442">
        <v>8.5800000000000001E-2</v>
      </c>
      <c r="G240" s="442">
        <v>8.1600000000000006E-2</v>
      </c>
      <c r="H240" s="442">
        <v>7.740000000000001E-2</v>
      </c>
      <c r="I240" s="442">
        <v>7.9200000000000007E-2</v>
      </c>
      <c r="J240" s="442">
        <v>8.2799999999999999E-2</v>
      </c>
      <c r="K240" s="442">
        <v>9.4799999999999995E-2</v>
      </c>
      <c r="L240" s="442">
        <v>0.1038</v>
      </c>
      <c r="M240" s="442">
        <v>0.1128</v>
      </c>
      <c r="N240" s="442">
        <v>0.1164</v>
      </c>
      <c r="O240" s="442">
        <v>0.114</v>
      </c>
      <c r="P240" s="442">
        <v>0.1212</v>
      </c>
      <c r="Q240" s="442">
        <v>0.12540000000000001</v>
      </c>
      <c r="R240" s="442">
        <v>0.11460000000000001</v>
      </c>
      <c r="S240" s="442">
        <v>0.114</v>
      </c>
      <c r="T240" s="442">
        <v>0.12179999999999999</v>
      </c>
      <c r="U240" s="442">
        <v>0.12720000000000001</v>
      </c>
      <c r="V240" s="442">
        <v>0.13700000000000001</v>
      </c>
      <c r="W240" s="442">
        <v>0.15120000000000003</v>
      </c>
      <c r="X240" s="442">
        <v>0.15059999999999998</v>
      </c>
      <c r="Y240" s="442">
        <v>0.159</v>
      </c>
      <c r="Z240" s="442">
        <v>0.15120000000000003</v>
      </c>
      <c r="AA240" s="442">
        <v>0.126</v>
      </c>
      <c r="AB240" s="443">
        <v>0.111</v>
      </c>
      <c r="AC240" s="126"/>
    </row>
    <row r="241" spans="1:29" s="127" customFormat="1" ht="22.5" customHeight="1" thickBot="1" x14ac:dyDescent="0.3">
      <c r="A241" s="598"/>
      <c r="B241" s="604"/>
      <c r="C241" s="222" t="s">
        <v>30</v>
      </c>
      <c r="D241" s="590"/>
      <c r="E241" s="106">
        <v>4.1399999999999999E-2</v>
      </c>
      <c r="F241" s="109">
        <v>3.8399999999999997E-2</v>
      </c>
      <c r="G241" s="109">
        <v>3.9E-2</v>
      </c>
      <c r="H241" s="109">
        <v>3.8399999999999997E-2</v>
      </c>
      <c r="I241" s="109">
        <v>4.02E-2</v>
      </c>
      <c r="J241" s="109">
        <v>3.8399999999999997E-2</v>
      </c>
      <c r="K241" s="109">
        <v>3.8399999999999997E-2</v>
      </c>
      <c r="L241" s="109">
        <v>3.5400000000000001E-2</v>
      </c>
      <c r="M241" s="109">
        <v>3.5999999999999997E-2</v>
      </c>
      <c r="N241" s="109">
        <v>3.1800000000000002E-2</v>
      </c>
      <c r="O241" s="109">
        <v>3.3600000000000005E-2</v>
      </c>
      <c r="P241" s="109">
        <v>3.3000000000000002E-2</v>
      </c>
      <c r="Q241" s="109">
        <v>3.8399999999999997E-2</v>
      </c>
      <c r="R241" s="109">
        <v>3.2399999999999998E-2</v>
      </c>
      <c r="S241" s="109">
        <v>3.4200000000000001E-2</v>
      </c>
      <c r="T241" s="109">
        <v>3.4800000000000005E-2</v>
      </c>
      <c r="U241" s="109">
        <v>3.4800000000000005E-2</v>
      </c>
      <c r="V241" s="109">
        <v>3.5000000000000003E-2</v>
      </c>
      <c r="W241" s="109">
        <v>3.9E-2</v>
      </c>
      <c r="X241" s="109">
        <v>3.9E-2</v>
      </c>
      <c r="Y241" s="109">
        <v>4.3800000000000006E-2</v>
      </c>
      <c r="Z241" s="109">
        <v>4.1399999999999999E-2</v>
      </c>
      <c r="AA241" s="109">
        <v>3.6600000000000001E-2</v>
      </c>
      <c r="AB241" s="373">
        <v>3.7200000000000004E-2</v>
      </c>
      <c r="AC241" s="126"/>
    </row>
    <row r="242" spans="1:29" ht="15" customHeight="1" x14ac:dyDescent="0.25">
      <c r="A242" s="598"/>
      <c r="B242" s="603" t="s">
        <v>356</v>
      </c>
      <c r="C242" s="112" t="s">
        <v>37</v>
      </c>
      <c r="D242" s="588" t="s">
        <v>357</v>
      </c>
      <c r="E242" s="107">
        <f>E243/E229*1000/1.732/0.96</f>
        <v>0</v>
      </c>
      <c r="F242" s="108">
        <f t="shared" ref="F242:AB242" si="20">F243/F229*1000/1.732/0.96</f>
        <v>0</v>
      </c>
      <c r="G242" s="108">
        <f t="shared" si="20"/>
        <v>0</v>
      </c>
      <c r="H242" s="108">
        <f t="shared" si="20"/>
        <v>0</v>
      </c>
      <c r="I242" s="108">
        <f t="shared" si="20"/>
        <v>0</v>
      </c>
      <c r="J242" s="108">
        <f t="shared" si="20"/>
        <v>0</v>
      </c>
      <c r="K242" s="108">
        <f t="shared" si="20"/>
        <v>0</v>
      </c>
      <c r="L242" s="108">
        <f t="shared" si="20"/>
        <v>0</v>
      </c>
      <c r="M242" s="108">
        <f t="shared" si="20"/>
        <v>0</v>
      </c>
      <c r="N242" s="108">
        <f t="shared" si="20"/>
        <v>0</v>
      </c>
      <c r="O242" s="108">
        <f t="shared" si="20"/>
        <v>0</v>
      </c>
      <c r="P242" s="108">
        <f t="shared" si="20"/>
        <v>0</v>
      </c>
      <c r="Q242" s="108">
        <f t="shared" si="20"/>
        <v>0</v>
      </c>
      <c r="R242" s="108">
        <f t="shared" si="20"/>
        <v>0</v>
      </c>
      <c r="S242" s="108">
        <f t="shared" si="20"/>
        <v>0</v>
      </c>
      <c r="T242" s="108">
        <f t="shared" si="20"/>
        <v>0</v>
      </c>
      <c r="U242" s="108">
        <f t="shared" si="20"/>
        <v>0</v>
      </c>
      <c r="V242" s="108">
        <f t="shared" si="20"/>
        <v>0</v>
      </c>
      <c r="W242" s="108">
        <f t="shared" si="20"/>
        <v>0</v>
      </c>
      <c r="X242" s="108">
        <f t="shared" si="20"/>
        <v>0</v>
      </c>
      <c r="Y242" s="108">
        <f t="shared" si="20"/>
        <v>0</v>
      </c>
      <c r="Z242" s="108">
        <f t="shared" si="20"/>
        <v>0</v>
      </c>
      <c r="AA242" s="108">
        <f t="shared" si="20"/>
        <v>0</v>
      </c>
      <c r="AB242" s="383">
        <f t="shared" si="20"/>
        <v>0</v>
      </c>
      <c r="AC242" s="126"/>
    </row>
    <row r="243" spans="1:29" ht="15.75" x14ac:dyDescent="0.25">
      <c r="A243" s="598"/>
      <c r="B243" s="604"/>
      <c r="C243" s="219" t="s">
        <v>29</v>
      </c>
      <c r="D243" s="589"/>
      <c r="E243" s="441">
        <v>0</v>
      </c>
      <c r="F243" s="442">
        <v>0</v>
      </c>
      <c r="G243" s="442">
        <v>0</v>
      </c>
      <c r="H243" s="442">
        <v>0</v>
      </c>
      <c r="I243" s="442">
        <v>0</v>
      </c>
      <c r="J243" s="442">
        <v>0</v>
      </c>
      <c r="K243" s="442">
        <v>0</v>
      </c>
      <c r="L243" s="442">
        <v>0</v>
      </c>
      <c r="M243" s="442">
        <v>0</v>
      </c>
      <c r="N243" s="442">
        <v>0</v>
      </c>
      <c r="O243" s="442">
        <v>0</v>
      </c>
      <c r="P243" s="442">
        <v>0</v>
      </c>
      <c r="Q243" s="442">
        <v>0</v>
      </c>
      <c r="R243" s="442">
        <v>0</v>
      </c>
      <c r="S243" s="442">
        <v>0</v>
      </c>
      <c r="T243" s="442">
        <v>0</v>
      </c>
      <c r="U243" s="442">
        <v>0</v>
      </c>
      <c r="V243" s="442">
        <v>0</v>
      </c>
      <c r="W243" s="442">
        <v>0</v>
      </c>
      <c r="X243" s="442">
        <v>0</v>
      </c>
      <c r="Y243" s="442">
        <v>0</v>
      </c>
      <c r="Z243" s="442">
        <v>0</v>
      </c>
      <c r="AA243" s="442">
        <v>0</v>
      </c>
      <c r="AB243" s="443">
        <v>0</v>
      </c>
      <c r="AC243" s="126"/>
    </row>
    <row r="244" spans="1:29" s="127" customFormat="1" ht="22.5" customHeight="1" thickBot="1" x14ac:dyDescent="0.3">
      <c r="A244" s="598"/>
      <c r="B244" s="604"/>
      <c r="C244" s="222" t="s">
        <v>30</v>
      </c>
      <c r="D244" s="590"/>
      <c r="E244" s="105">
        <v>0</v>
      </c>
      <c r="F244" s="125">
        <v>0</v>
      </c>
      <c r="G244" s="125">
        <v>0</v>
      </c>
      <c r="H244" s="125">
        <v>0</v>
      </c>
      <c r="I244" s="125">
        <v>0</v>
      </c>
      <c r="J244" s="125">
        <v>0</v>
      </c>
      <c r="K244" s="125">
        <v>0</v>
      </c>
      <c r="L244" s="125">
        <v>0</v>
      </c>
      <c r="M244" s="125">
        <v>0</v>
      </c>
      <c r="N244" s="125">
        <v>0</v>
      </c>
      <c r="O244" s="125">
        <v>0</v>
      </c>
      <c r="P244" s="125">
        <v>0</v>
      </c>
      <c r="Q244" s="125">
        <v>0</v>
      </c>
      <c r="R244" s="125">
        <v>0</v>
      </c>
      <c r="S244" s="125">
        <v>0</v>
      </c>
      <c r="T244" s="125">
        <v>0</v>
      </c>
      <c r="U244" s="125">
        <v>0</v>
      </c>
      <c r="V244" s="125">
        <v>0</v>
      </c>
      <c r="W244" s="125">
        <v>0</v>
      </c>
      <c r="X244" s="125">
        <v>0</v>
      </c>
      <c r="Y244" s="125">
        <v>0</v>
      </c>
      <c r="Z244" s="125">
        <v>0</v>
      </c>
      <c r="AA244" s="125">
        <v>0</v>
      </c>
      <c r="AB244" s="372">
        <v>0</v>
      </c>
      <c r="AC244" s="126"/>
    </row>
    <row r="245" spans="1:29" ht="15" customHeight="1" x14ac:dyDescent="0.25">
      <c r="A245" s="598"/>
      <c r="B245" s="603" t="s">
        <v>358</v>
      </c>
      <c r="C245" s="112" t="s">
        <v>37</v>
      </c>
      <c r="D245" s="588" t="s">
        <v>330</v>
      </c>
      <c r="E245" s="113">
        <f>E246/E229*1000/1.732/0.96</f>
        <v>32.369720805798828</v>
      </c>
      <c r="F245" s="124">
        <f t="shared" ref="F245:AB245" si="21">F246/F229*1000/1.732/0.96</f>
        <v>33.941760226831001</v>
      </c>
      <c r="G245" s="124">
        <f t="shared" si="21"/>
        <v>29.868748999611284</v>
      </c>
      <c r="H245" s="124">
        <f t="shared" si="21"/>
        <v>28.726848707150292</v>
      </c>
      <c r="I245" s="124">
        <f t="shared" si="21"/>
        <v>29.717429697052033</v>
      </c>
      <c r="J245" s="124">
        <f t="shared" si="21"/>
        <v>30.226030686209509</v>
      </c>
      <c r="K245" s="124">
        <f t="shared" si="21"/>
        <v>30.778766471946756</v>
      </c>
      <c r="L245" s="124">
        <f t="shared" si="21"/>
        <v>37.712833401258891</v>
      </c>
      <c r="M245" s="124">
        <f t="shared" si="21"/>
        <v>47.406375945297299</v>
      </c>
      <c r="N245" s="124">
        <f t="shared" si="21"/>
        <v>65.873635828465339</v>
      </c>
      <c r="O245" s="124">
        <f t="shared" si="21"/>
        <v>87.949440746275428</v>
      </c>
      <c r="P245" s="124">
        <f t="shared" si="21"/>
        <v>95.166530815559497</v>
      </c>
      <c r="Q245" s="124">
        <f t="shared" si="21"/>
        <v>90.708916361001684</v>
      </c>
      <c r="R245" s="124">
        <f t="shared" si="21"/>
        <v>93.11461305076304</v>
      </c>
      <c r="S245" s="124">
        <f t="shared" si="21"/>
        <v>92.548566770819193</v>
      </c>
      <c r="T245" s="124">
        <f t="shared" si="21"/>
        <v>87.029615541366681</v>
      </c>
      <c r="U245" s="124">
        <f t="shared" si="21"/>
        <v>92.178675142341035</v>
      </c>
      <c r="V245" s="124">
        <f t="shared" si="21"/>
        <v>94.322365261930358</v>
      </c>
      <c r="W245" s="124">
        <f t="shared" si="21"/>
        <v>88.534401939039157</v>
      </c>
      <c r="X245" s="124">
        <f t="shared" si="21"/>
        <v>90.463723046669585</v>
      </c>
      <c r="Y245" s="124">
        <f t="shared" si="21"/>
        <v>89.106052637596335</v>
      </c>
      <c r="Z245" s="124">
        <f t="shared" si="21"/>
        <v>81.746049893672975</v>
      </c>
      <c r="AA245" s="124">
        <f t="shared" si="21"/>
        <v>48.304484028079486</v>
      </c>
      <c r="AB245" s="386">
        <f t="shared" si="21"/>
        <v>41.444675645393637</v>
      </c>
      <c r="AC245" s="126"/>
    </row>
    <row r="246" spans="1:29" ht="15.75" x14ac:dyDescent="0.25">
      <c r="A246" s="598"/>
      <c r="B246" s="604"/>
      <c r="C246" s="219" t="s">
        <v>29</v>
      </c>
      <c r="D246" s="589"/>
      <c r="E246" s="441">
        <v>0.54359999999999997</v>
      </c>
      <c r="F246" s="442">
        <v>0.56999999999999995</v>
      </c>
      <c r="G246" s="442">
        <v>0.50160000000000005</v>
      </c>
      <c r="H246" s="442">
        <v>0.48719999999999997</v>
      </c>
      <c r="I246" s="442">
        <v>0.504</v>
      </c>
      <c r="J246" s="442">
        <v>0.50760000000000005</v>
      </c>
      <c r="K246" s="442">
        <v>0.52200000000000002</v>
      </c>
      <c r="L246" s="442">
        <v>0.63960000000000006</v>
      </c>
      <c r="M246" s="442">
        <v>0.80400000000000005</v>
      </c>
      <c r="N246" s="442">
        <v>1.1172</v>
      </c>
      <c r="O246" s="442">
        <v>1.4916</v>
      </c>
      <c r="P246" s="442">
        <v>1.6140000000000001</v>
      </c>
      <c r="Q246" s="442">
        <v>1.5384</v>
      </c>
      <c r="R246" s="442">
        <v>1.5791999999999999</v>
      </c>
      <c r="S246" s="442">
        <v>1.5696000000000001</v>
      </c>
      <c r="T246" s="442">
        <v>1.476</v>
      </c>
      <c r="U246" s="442">
        <v>1.548</v>
      </c>
      <c r="V246" s="442">
        <v>1.5840000000000001</v>
      </c>
      <c r="W246" s="442">
        <v>1.4867999999999999</v>
      </c>
      <c r="X246" s="442">
        <v>1.5192000000000001</v>
      </c>
      <c r="Y246" s="442">
        <v>1.4964000000000002</v>
      </c>
      <c r="Z246" s="442">
        <v>1.3728</v>
      </c>
      <c r="AA246" s="442">
        <v>0.81120000000000003</v>
      </c>
      <c r="AB246" s="443">
        <v>0.69599999999999995</v>
      </c>
      <c r="AC246" s="126"/>
    </row>
    <row r="247" spans="1:29" s="127" customFormat="1" ht="22.5" customHeight="1" thickBot="1" x14ac:dyDescent="0.3">
      <c r="A247" s="598"/>
      <c r="B247" s="604"/>
      <c r="C247" s="222" t="s">
        <v>30</v>
      </c>
      <c r="D247" s="590"/>
      <c r="E247" s="106">
        <v>0.12840000000000001</v>
      </c>
      <c r="F247" s="109">
        <v>0.17399999999999999</v>
      </c>
      <c r="G247" s="109">
        <v>0.13800000000000001</v>
      </c>
      <c r="H247" s="109">
        <v>0.12959999999999999</v>
      </c>
      <c r="I247" s="109">
        <v>0.12959999999999999</v>
      </c>
      <c r="J247" s="109">
        <v>0.12959999999999999</v>
      </c>
      <c r="K247" s="109">
        <v>0.12479999999999999</v>
      </c>
      <c r="L247" s="109">
        <v>0.12360000000000002</v>
      </c>
      <c r="M247" s="109">
        <v>0.1128</v>
      </c>
      <c r="N247" s="109">
        <v>0.12720000000000001</v>
      </c>
      <c r="O247" s="109">
        <v>0.19800000000000001</v>
      </c>
      <c r="P247" s="109">
        <v>0.22800000000000001</v>
      </c>
      <c r="Q247" s="109">
        <v>0.186</v>
      </c>
      <c r="R247" s="109">
        <v>0.23400000000000001</v>
      </c>
      <c r="S247" s="109">
        <v>0.23400000000000001</v>
      </c>
      <c r="T247" s="109">
        <v>0.19080000000000003</v>
      </c>
      <c r="U247" s="109">
        <v>0.21480000000000002</v>
      </c>
      <c r="V247" s="109">
        <v>0.2424</v>
      </c>
      <c r="W247" s="109">
        <v>0.20039999999999999</v>
      </c>
      <c r="X247" s="109">
        <v>0.2268</v>
      </c>
      <c r="Y247" s="109">
        <v>0.25320000000000004</v>
      </c>
      <c r="Z247" s="109">
        <v>0.19320000000000001</v>
      </c>
      <c r="AA247" s="109">
        <v>0.20520000000000002</v>
      </c>
      <c r="AB247" s="373">
        <v>0.1956</v>
      </c>
      <c r="AC247" s="126"/>
    </row>
    <row r="248" spans="1:29" ht="15" customHeight="1" x14ac:dyDescent="0.25">
      <c r="A248" s="598"/>
      <c r="B248" s="603" t="s">
        <v>359</v>
      </c>
      <c r="C248" s="112" t="s">
        <v>37</v>
      </c>
      <c r="D248" s="588" t="s">
        <v>332</v>
      </c>
      <c r="E248" s="107">
        <f>E249/E229*1000/1.732/0.99</f>
        <v>41.436014271173079</v>
      </c>
      <c r="F248" s="108">
        <f t="shared" ref="F248:AB248" si="22">F249/F229*1000/1.732/0.99</f>
        <v>37.97146458294791</v>
      </c>
      <c r="G248" s="108">
        <f t="shared" si="22"/>
        <v>36.16989874507081</v>
      </c>
      <c r="H248" s="108">
        <f t="shared" si="22"/>
        <v>35.540845213444051</v>
      </c>
      <c r="I248" s="108">
        <f t="shared" si="22"/>
        <v>36.135479689344656</v>
      </c>
      <c r="J248" s="108">
        <f t="shared" si="22"/>
        <v>38.433404541377925</v>
      </c>
      <c r="K248" s="108">
        <f t="shared" si="22"/>
        <v>44.094433443706642</v>
      </c>
      <c r="L248" s="108">
        <f t="shared" si="22"/>
        <v>49.12595593209641</v>
      </c>
      <c r="M248" s="108">
        <f t="shared" si="22"/>
        <v>49.720590407997015</v>
      </c>
      <c r="N248" s="108">
        <f t="shared" si="22"/>
        <v>52.602280560438423</v>
      </c>
      <c r="O248" s="108">
        <f t="shared" si="22"/>
        <v>54.111737306955355</v>
      </c>
      <c r="P248" s="108">
        <f t="shared" si="22"/>
        <v>54.797854009917593</v>
      </c>
      <c r="Q248" s="108">
        <f t="shared" si="22"/>
        <v>54.203219534016981</v>
      </c>
      <c r="R248" s="108">
        <f t="shared" si="22"/>
        <v>55.20952403169494</v>
      </c>
      <c r="S248" s="108">
        <f t="shared" si="22"/>
        <v>54.523407328732695</v>
      </c>
      <c r="T248" s="108">
        <f t="shared" si="22"/>
        <v>55.026559577571668</v>
      </c>
      <c r="U248" s="108">
        <f t="shared" si="22"/>
        <v>59.266896666571988</v>
      </c>
      <c r="V248" s="108">
        <f t="shared" si="22"/>
        <v>61.946148425466106</v>
      </c>
      <c r="W248" s="108">
        <f t="shared" si="22"/>
        <v>65.318310122005272</v>
      </c>
      <c r="X248" s="108">
        <f t="shared" si="22"/>
        <v>66.011220059650313</v>
      </c>
      <c r="Y248" s="108">
        <f t="shared" si="22"/>
        <v>66.70412999729534</v>
      </c>
      <c r="Z248" s="108">
        <f t="shared" si="22"/>
        <v>64.071072234244227</v>
      </c>
      <c r="AA248" s="108">
        <f t="shared" si="22"/>
        <v>56.680032899363844</v>
      </c>
      <c r="AB248" s="383">
        <f t="shared" si="22"/>
        <v>48.365113647623424</v>
      </c>
      <c r="AC248" s="126"/>
    </row>
    <row r="249" spans="1:29" ht="15.75" x14ac:dyDescent="0.25">
      <c r="A249" s="598"/>
      <c r="B249" s="604"/>
      <c r="C249" s="219" t="s">
        <v>29</v>
      </c>
      <c r="D249" s="589"/>
      <c r="E249" s="441">
        <v>0.71760000000000002</v>
      </c>
      <c r="F249" s="442">
        <v>0.65760000000000007</v>
      </c>
      <c r="G249" s="442">
        <v>0.62639999999999996</v>
      </c>
      <c r="H249" s="442">
        <v>0.62160000000000004</v>
      </c>
      <c r="I249" s="442">
        <v>0.63200000000000001</v>
      </c>
      <c r="J249" s="442">
        <v>0.66559999999999997</v>
      </c>
      <c r="K249" s="442">
        <v>0.7712</v>
      </c>
      <c r="L249" s="442">
        <v>0.85920000000000007</v>
      </c>
      <c r="M249" s="442">
        <v>0.86960000000000004</v>
      </c>
      <c r="N249" s="442">
        <v>0.92</v>
      </c>
      <c r="O249" s="442">
        <v>0.94640000000000002</v>
      </c>
      <c r="P249" s="442">
        <v>0.95840000000000003</v>
      </c>
      <c r="Q249" s="442">
        <v>0.94799999999999995</v>
      </c>
      <c r="R249" s="442">
        <v>0.96560000000000001</v>
      </c>
      <c r="S249" s="442">
        <v>0.9536</v>
      </c>
      <c r="T249" s="442">
        <v>0.96239999999999992</v>
      </c>
      <c r="U249" s="442">
        <v>1.0264000000000002</v>
      </c>
      <c r="V249" s="442">
        <v>1.0728</v>
      </c>
      <c r="W249" s="442">
        <v>1.1312</v>
      </c>
      <c r="X249" s="442">
        <v>1.1432</v>
      </c>
      <c r="Y249" s="442">
        <v>1.1552</v>
      </c>
      <c r="Z249" s="442">
        <v>1.1096000000000001</v>
      </c>
      <c r="AA249" s="442">
        <v>0.98160000000000003</v>
      </c>
      <c r="AB249" s="443">
        <v>0.83760000000000001</v>
      </c>
      <c r="AC249" s="126"/>
    </row>
    <row r="250" spans="1:29" s="127" customFormat="1" ht="22.5" customHeight="1" thickBot="1" x14ac:dyDescent="0.3">
      <c r="A250" s="598"/>
      <c r="B250" s="604"/>
      <c r="C250" s="222" t="s">
        <v>30</v>
      </c>
      <c r="D250" s="590"/>
      <c r="E250" s="105">
        <v>5.6000000000000001E-2</v>
      </c>
      <c r="F250" s="125">
        <v>0.06</v>
      </c>
      <c r="G250" s="125">
        <v>0.06</v>
      </c>
      <c r="H250" s="125">
        <v>6.0800000000000007E-2</v>
      </c>
      <c r="I250" s="125">
        <v>0.06</v>
      </c>
      <c r="J250" s="125">
        <v>5.3600000000000002E-2</v>
      </c>
      <c r="K250" s="125">
        <v>5.2800000000000007E-2</v>
      </c>
      <c r="L250" s="125">
        <v>4.0800000000000003E-2</v>
      </c>
      <c r="M250" s="125">
        <v>0.02</v>
      </c>
      <c r="N250" s="125">
        <v>1.6800000000000002E-2</v>
      </c>
      <c r="O250" s="125">
        <v>8.8000000000000005E-3</v>
      </c>
      <c r="P250" s="125">
        <v>2.7199999999999998E-2</v>
      </c>
      <c r="Q250" s="125">
        <v>3.7600000000000001E-2</v>
      </c>
      <c r="R250" s="125">
        <v>3.44E-2</v>
      </c>
      <c r="S250" s="125">
        <v>2.5600000000000001E-2</v>
      </c>
      <c r="T250" s="125">
        <v>3.1199999999999999E-2</v>
      </c>
      <c r="U250" s="125">
        <v>2.4799999999999999E-2</v>
      </c>
      <c r="V250" s="125">
        <v>1.1200000000000002E-2</v>
      </c>
      <c r="W250" s="125">
        <v>0.02</v>
      </c>
      <c r="X250" s="125">
        <v>2.4799999999999999E-2</v>
      </c>
      <c r="Y250" s="125">
        <v>3.3600000000000005E-2</v>
      </c>
      <c r="Z250" s="125">
        <v>5.5200000000000006E-2</v>
      </c>
      <c r="AA250" s="125">
        <v>5.7599999999999998E-2</v>
      </c>
      <c r="AB250" s="372">
        <v>6.4799999999999996E-2</v>
      </c>
      <c r="AC250" s="126"/>
    </row>
    <row r="251" spans="1:29" ht="15" customHeight="1" x14ac:dyDescent="0.25">
      <c r="A251" s="598"/>
      <c r="B251" s="603" t="s">
        <v>360</v>
      </c>
      <c r="C251" s="112" t="s">
        <v>37</v>
      </c>
      <c r="D251" s="588" t="s">
        <v>334</v>
      </c>
      <c r="E251" s="113">
        <f>E252/E229*1000/1.732/0.08</f>
        <v>1.7149520956714608</v>
      </c>
      <c r="F251" s="124">
        <f t="shared" ref="F251:AB251" si="23">F252/F229*1000/1.732/0.08</f>
        <v>1.7149520956714608</v>
      </c>
      <c r="G251" s="124">
        <f t="shared" si="23"/>
        <v>1.7149520956714608</v>
      </c>
      <c r="H251" s="124">
        <f t="shared" si="23"/>
        <v>0.84906941991577234</v>
      </c>
      <c r="I251" s="124">
        <f t="shared" si="23"/>
        <v>1.6981388398315447</v>
      </c>
      <c r="J251" s="124">
        <f t="shared" si="23"/>
        <v>1.7149520956714608</v>
      </c>
      <c r="K251" s="124">
        <f t="shared" si="23"/>
        <v>1.6981388398315447</v>
      </c>
      <c r="L251" s="124">
        <f t="shared" si="23"/>
        <v>1.6981388398315447</v>
      </c>
      <c r="M251" s="124">
        <f t="shared" si="23"/>
        <v>1.6981388398315447</v>
      </c>
      <c r="N251" s="124">
        <f t="shared" si="23"/>
        <v>0.84906941991577234</v>
      </c>
      <c r="O251" s="124">
        <f t="shared" si="23"/>
        <v>1.6981388398315447</v>
      </c>
      <c r="P251" s="124">
        <f t="shared" si="23"/>
        <v>1.6981388398315447</v>
      </c>
      <c r="Q251" s="124">
        <f t="shared" si="23"/>
        <v>0.84906941991577234</v>
      </c>
      <c r="R251" s="124">
        <f t="shared" si="23"/>
        <v>1.6981388398315447</v>
      </c>
      <c r="S251" s="124">
        <f t="shared" si="23"/>
        <v>1.6981388398315447</v>
      </c>
      <c r="T251" s="124">
        <f t="shared" si="23"/>
        <v>1.6981388398315447</v>
      </c>
      <c r="U251" s="124">
        <f t="shared" si="23"/>
        <v>0.85747604783573039</v>
      </c>
      <c r="V251" s="124">
        <f t="shared" si="23"/>
        <v>1.7149520956714608</v>
      </c>
      <c r="W251" s="124">
        <f t="shared" si="23"/>
        <v>1.7149520956714608</v>
      </c>
      <c r="X251" s="124">
        <f t="shared" si="23"/>
        <v>1.7149520956714608</v>
      </c>
      <c r="Y251" s="124">
        <f t="shared" si="23"/>
        <v>1.7149520956714608</v>
      </c>
      <c r="Z251" s="124">
        <f t="shared" si="23"/>
        <v>0.85747604783573039</v>
      </c>
      <c r="AA251" s="124">
        <f t="shared" si="23"/>
        <v>1.7149520956714608</v>
      </c>
      <c r="AB251" s="386">
        <f t="shared" si="23"/>
        <v>1.7149520956714608</v>
      </c>
      <c r="AC251" s="126"/>
    </row>
    <row r="252" spans="1:29" ht="15.75" x14ac:dyDescent="0.25">
      <c r="A252" s="598"/>
      <c r="B252" s="604"/>
      <c r="C252" s="219" t="s">
        <v>29</v>
      </c>
      <c r="D252" s="589"/>
      <c r="E252" s="441">
        <v>2.3999999999999998E-3</v>
      </c>
      <c r="F252" s="442">
        <v>2.3999999999999998E-3</v>
      </c>
      <c r="G252" s="442">
        <v>2.3999999999999998E-3</v>
      </c>
      <c r="H252" s="442">
        <v>1.1999999999999999E-3</v>
      </c>
      <c r="I252" s="442">
        <v>2.3999999999999998E-3</v>
      </c>
      <c r="J252" s="442">
        <v>2.3999999999999998E-3</v>
      </c>
      <c r="K252" s="442">
        <v>2.3999999999999998E-3</v>
      </c>
      <c r="L252" s="442">
        <v>2.3999999999999998E-3</v>
      </c>
      <c r="M252" s="442">
        <v>2.3999999999999998E-3</v>
      </c>
      <c r="N252" s="442">
        <v>1.1999999999999999E-3</v>
      </c>
      <c r="O252" s="442">
        <v>2.3999999999999998E-3</v>
      </c>
      <c r="P252" s="442">
        <v>2.3999999999999998E-3</v>
      </c>
      <c r="Q252" s="442">
        <v>1.1999999999999999E-3</v>
      </c>
      <c r="R252" s="442">
        <v>2.3999999999999998E-3</v>
      </c>
      <c r="S252" s="442">
        <v>2.3999999999999998E-3</v>
      </c>
      <c r="T252" s="442">
        <v>2.3999999999999998E-3</v>
      </c>
      <c r="U252" s="442">
        <v>1.1999999999999999E-3</v>
      </c>
      <c r="V252" s="442">
        <v>2.3999999999999998E-3</v>
      </c>
      <c r="W252" s="442">
        <v>2.3999999999999998E-3</v>
      </c>
      <c r="X252" s="442">
        <v>2.3999999999999998E-3</v>
      </c>
      <c r="Y252" s="442">
        <v>2.3999999999999998E-3</v>
      </c>
      <c r="Z252" s="442">
        <v>1.1999999999999999E-3</v>
      </c>
      <c r="AA252" s="442">
        <v>2.3999999999999998E-3</v>
      </c>
      <c r="AB252" s="443">
        <v>2.3999999999999998E-3</v>
      </c>
      <c r="AC252" s="126"/>
    </row>
    <row r="253" spans="1:29" s="127" customFormat="1" ht="22.5" customHeight="1" thickBot="1" x14ac:dyDescent="0.3">
      <c r="A253" s="598"/>
      <c r="B253" s="604"/>
      <c r="C253" s="222" t="s">
        <v>30</v>
      </c>
      <c r="D253" s="590"/>
      <c r="E253" s="106">
        <v>0</v>
      </c>
      <c r="F253" s="109">
        <v>0</v>
      </c>
      <c r="G253" s="109">
        <v>0</v>
      </c>
      <c r="H253" s="109">
        <v>0</v>
      </c>
      <c r="I253" s="109">
        <v>0</v>
      </c>
      <c r="J253" s="109">
        <v>0</v>
      </c>
      <c r="K253" s="109">
        <v>0</v>
      </c>
      <c r="L253" s="109">
        <v>0</v>
      </c>
      <c r="M253" s="109">
        <v>0</v>
      </c>
      <c r="N253" s="109">
        <v>0</v>
      </c>
      <c r="O253" s="109">
        <v>0</v>
      </c>
      <c r="P253" s="109">
        <v>0</v>
      </c>
      <c r="Q253" s="109">
        <v>0</v>
      </c>
      <c r="R253" s="109">
        <v>0</v>
      </c>
      <c r="S253" s="109">
        <v>0</v>
      </c>
      <c r="T253" s="109">
        <v>0</v>
      </c>
      <c r="U253" s="109">
        <v>0</v>
      </c>
      <c r="V253" s="109">
        <v>0</v>
      </c>
      <c r="W253" s="109">
        <v>0</v>
      </c>
      <c r="X253" s="109">
        <v>0</v>
      </c>
      <c r="Y253" s="109">
        <v>0</v>
      </c>
      <c r="Z253" s="109">
        <v>0</v>
      </c>
      <c r="AA253" s="109">
        <v>0</v>
      </c>
      <c r="AB253" s="373">
        <v>0</v>
      </c>
      <c r="AC253" s="126"/>
    </row>
    <row r="254" spans="1:29" ht="15" customHeight="1" x14ac:dyDescent="0.25">
      <c r="A254" s="598"/>
      <c r="B254" s="605" t="s">
        <v>361</v>
      </c>
      <c r="C254" s="446" t="s">
        <v>37</v>
      </c>
      <c r="D254" s="588" t="s">
        <v>338</v>
      </c>
      <c r="E254" s="107">
        <f>E255*1000/397*1000/1.732/1</f>
        <v>1.4397822002198939</v>
      </c>
      <c r="F254" s="108">
        <f t="shared" ref="F254:AB254" si="24">F255*1000/397*1000/1.732/1</f>
        <v>1.541584982053624</v>
      </c>
      <c r="G254" s="108">
        <f t="shared" si="24"/>
        <v>1.4397822002198939</v>
      </c>
      <c r="H254" s="108">
        <f t="shared" si="24"/>
        <v>1.6724742729827051</v>
      </c>
      <c r="I254" s="108">
        <f t="shared" si="24"/>
        <v>1.4397822002198939</v>
      </c>
      <c r="J254" s="108">
        <f t="shared" si="24"/>
        <v>1.541584982053624</v>
      </c>
      <c r="K254" s="108">
        <f t="shared" si="24"/>
        <v>2.0942286548653004</v>
      </c>
      <c r="L254" s="108">
        <f t="shared" si="24"/>
        <v>1.5852147456966512</v>
      </c>
      <c r="M254" s="108">
        <f t="shared" si="24"/>
        <v>1.6724742729827051</v>
      </c>
      <c r="N254" s="108">
        <f t="shared" si="24"/>
        <v>1.6724742729827051</v>
      </c>
      <c r="O254" s="108">
        <f t="shared" si="24"/>
        <v>1.7742770548164351</v>
      </c>
      <c r="P254" s="108">
        <f t="shared" si="24"/>
        <v>1.6288445093396784</v>
      </c>
      <c r="Q254" s="108">
        <f t="shared" si="24"/>
        <v>1.8179068184594622</v>
      </c>
      <c r="R254" s="108">
        <f t="shared" si="24"/>
        <v>2.1814881821513543</v>
      </c>
      <c r="S254" s="108">
        <f t="shared" si="24"/>
        <v>1.7742770548164351</v>
      </c>
      <c r="T254" s="108">
        <f t="shared" si="24"/>
        <v>1.8179068184594622</v>
      </c>
      <c r="U254" s="108">
        <f t="shared" si="24"/>
        <v>1.7742770548164351</v>
      </c>
      <c r="V254" s="108">
        <f t="shared" si="24"/>
        <v>1.6724742729827051</v>
      </c>
      <c r="W254" s="108">
        <f t="shared" si="24"/>
        <v>1.7161040366257321</v>
      </c>
      <c r="X254" s="108">
        <f t="shared" si="24"/>
        <v>1.8615365821024894</v>
      </c>
      <c r="Y254" s="108">
        <f t="shared" si="24"/>
        <v>1.6724742729827051</v>
      </c>
      <c r="Z254" s="108">
        <f t="shared" si="24"/>
        <v>2.2832909639850847</v>
      </c>
      <c r="AA254" s="108">
        <f t="shared" si="24"/>
        <v>1.7161040366257321</v>
      </c>
      <c r="AB254" s="383">
        <f t="shared" si="24"/>
        <v>1.7742770548164351</v>
      </c>
      <c r="AC254" s="126"/>
    </row>
    <row r="255" spans="1:29" ht="15.75" x14ac:dyDescent="0.25">
      <c r="A255" s="598"/>
      <c r="B255" s="606"/>
      <c r="C255" s="447" t="s">
        <v>29</v>
      </c>
      <c r="D255" s="589"/>
      <c r="E255" s="220">
        <v>9.8999999999999999E-4</v>
      </c>
      <c r="F255" s="221">
        <v>1.06E-3</v>
      </c>
      <c r="G255" s="221">
        <v>9.8999999999999999E-4</v>
      </c>
      <c r="H255" s="221">
        <v>1.1500000000000002E-3</v>
      </c>
      <c r="I255" s="221">
        <v>9.8999999999999999E-4</v>
      </c>
      <c r="J255" s="221">
        <v>1.06E-3</v>
      </c>
      <c r="K255" s="221">
        <v>1.4399999999999999E-3</v>
      </c>
      <c r="L255" s="221">
        <v>1.09E-3</v>
      </c>
      <c r="M255" s="221">
        <v>1.1500000000000002E-3</v>
      </c>
      <c r="N255" s="221">
        <v>1.1500000000000002E-3</v>
      </c>
      <c r="O255" s="221">
        <v>1.2199999999999999E-3</v>
      </c>
      <c r="P255" s="221">
        <v>1.1200000000000001E-3</v>
      </c>
      <c r="Q255" s="221">
        <v>1.25E-3</v>
      </c>
      <c r="R255" s="221">
        <v>1.5E-3</v>
      </c>
      <c r="S255" s="221">
        <v>1.2199999999999999E-3</v>
      </c>
      <c r="T255" s="221">
        <v>1.25E-3</v>
      </c>
      <c r="U255" s="221">
        <v>1.2199999999999999E-3</v>
      </c>
      <c r="V255" s="221">
        <v>1.1500000000000002E-3</v>
      </c>
      <c r="W255" s="221">
        <v>1.1799999999999998E-3</v>
      </c>
      <c r="X255" s="221">
        <v>1.2800000000000001E-3</v>
      </c>
      <c r="Y255" s="221">
        <v>1.1500000000000002E-3</v>
      </c>
      <c r="Z255" s="221">
        <v>1.57E-3</v>
      </c>
      <c r="AA255" s="221">
        <v>1.1799999999999998E-3</v>
      </c>
      <c r="AB255" s="384">
        <v>1.2199999999999999E-3</v>
      </c>
      <c r="AC255" s="126"/>
    </row>
    <row r="256" spans="1:29" s="127" customFormat="1" ht="30.75" customHeight="1" thickBot="1" x14ac:dyDescent="0.3">
      <c r="A256" s="599"/>
      <c r="B256" s="607"/>
      <c r="C256" s="423" t="s">
        <v>30</v>
      </c>
      <c r="D256" s="590"/>
      <c r="E256" s="106">
        <v>0</v>
      </c>
      <c r="F256" s="109">
        <v>0</v>
      </c>
      <c r="G256" s="109">
        <v>0</v>
      </c>
      <c r="H256" s="109">
        <v>0</v>
      </c>
      <c r="I256" s="109">
        <v>0</v>
      </c>
      <c r="J256" s="109">
        <v>0</v>
      </c>
      <c r="K256" s="109">
        <v>0</v>
      </c>
      <c r="L256" s="109">
        <v>0</v>
      </c>
      <c r="M256" s="109">
        <v>0</v>
      </c>
      <c r="N256" s="109">
        <v>0</v>
      </c>
      <c r="O256" s="109">
        <v>0</v>
      </c>
      <c r="P256" s="109">
        <v>0</v>
      </c>
      <c r="Q256" s="109">
        <v>0</v>
      </c>
      <c r="R256" s="109">
        <v>0</v>
      </c>
      <c r="S256" s="109">
        <v>0</v>
      </c>
      <c r="T256" s="109">
        <v>0</v>
      </c>
      <c r="U256" s="109">
        <v>0</v>
      </c>
      <c r="V256" s="109">
        <v>0</v>
      </c>
      <c r="W256" s="109">
        <v>0</v>
      </c>
      <c r="X256" s="109">
        <v>0</v>
      </c>
      <c r="Y256" s="109">
        <v>0</v>
      </c>
      <c r="Z256" s="109">
        <v>0</v>
      </c>
      <c r="AA256" s="109">
        <v>0</v>
      </c>
      <c r="AB256" s="373">
        <v>0</v>
      </c>
      <c r="AC256" s="126"/>
    </row>
    <row r="257" spans="1:29" s="428" customFormat="1" ht="19.5" customHeight="1" thickBot="1" x14ac:dyDescent="0.3">
      <c r="A257" s="582" t="s">
        <v>362</v>
      </c>
      <c r="B257" s="523" t="s">
        <v>363</v>
      </c>
      <c r="C257" s="427" t="s">
        <v>40</v>
      </c>
      <c r="D257" s="429"/>
      <c r="E257" s="451">
        <v>10.5</v>
      </c>
      <c r="F257" s="452">
        <v>10.5</v>
      </c>
      <c r="G257" s="452">
        <v>10.5</v>
      </c>
      <c r="H257" s="452">
        <v>10.5</v>
      </c>
      <c r="I257" s="452">
        <v>10.5</v>
      </c>
      <c r="J257" s="452">
        <v>10.5</v>
      </c>
      <c r="K257" s="452">
        <v>10.5</v>
      </c>
      <c r="L257" s="452">
        <v>10.5</v>
      </c>
      <c r="M257" s="452">
        <v>10.5</v>
      </c>
      <c r="N257" s="452">
        <v>10.4</v>
      </c>
      <c r="O257" s="452">
        <v>10.4</v>
      </c>
      <c r="P257" s="452">
        <v>10.4</v>
      </c>
      <c r="Q257" s="452">
        <v>10.4</v>
      </c>
      <c r="R257" s="452">
        <v>10.4</v>
      </c>
      <c r="S257" s="452">
        <v>10.4</v>
      </c>
      <c r="T257" s="452">
        <v>10.4</v>
      </c>
      <c r="U257" s="452">
        <v>10.4</v>
      </c>
      <c r="V257" s="452">
        <v>10.4</v>
      </c>
      <c r="W257" s="452">
        <v>10.4</v>
      </c>
      <c r="X257" s="452">
        <v>10.4</v>
      </c>
      <c r="Y257" s="452">
        <v>10.4</v>
      </c>
      <c r="Z257" s="452">
        <v>10.4</v>
      </c>
      <c r="AA257" s="452">
        <v>10.4</v>
      </c>
      <c r="AB257" s="461">
        <v>10.4</v>
      </c>
      <c r="AC257" s="128"/>
    </row>
    <row r="258" spans="1:29" ht="15" customHeight="1" x14ac:dyDescent="0.25">
      <c r="A258" s="583"/>
      <c r="B258" s="585" t="s">
        <v>364</v>
      </c>
      <c r="C258" s="112" t="s">
        <v>37</v>
      </c>
      <c r="D258" s="588" t="s">
        <v>365</v>
      </c>
      <c r="E258" s="120">
        <f>E259/E257*1000/1.732/0.16</f>
        <v>12.372154404486968</v>
      </c>
      <c r="F258" s="121">
        <f t="shared" ref="F258:AB258" si="25">F259/F257*1000/1.732/0.16</f>
        <v>12.372154404486968</v>
      </c>
      <c r="G258" s="121">
        <f t="shared" si="25"/>
        <v>12.372154404486968</v>
      </c>
      <c r="H258" s="121">
        <f t="shared" si="25"/>
        <v>12.372154404486968</v>
      </c>
      <c r="I258" s="121">
        <f t="shared" si="25"/>
        <v>11.341141537446388</v>
      </c>
      <c r="J258" s="121">
        <f t="shared" si="25"/>
        <v>11.341141537446388</v>
      </c>
      <c r="K258" s="121">
        <f t="shared" si="25"/>
        <v>12.372154404486968</v>
      </c>
      <c r="L258" s="121">
        <f t="shared" si="25"/>
        <v>13.403167271527549</v>
      </c>
      <c r="M258" s="121">
        <f t="shared" si="25"/>
        <v>16.496205872649295</v>
      </c>
      <c r="N258" s="121">
        <f t="shared" si="25"/>
        <v>16.654823236809378</v>
      </c>
      <c r="O258" s="121">
        <f t="shared" si="25"/>
        <v>19.777602593711137</v>
      </c>
      <c r="P258" s="121">
        <f t="shared" si="25"/>
        <v>19.777602593711137</v>
      </c>
      <c r="Q258" s="121">
        <f t="shared" si="25"/>
        <v>15.613896784508793</v>
      </c>
      <c r="R258" s="121">
        <f t="shared" si="25"/>
        <v>20.818529046011722</v>
      </c>
      <c r="S258" s="121">
        <f t="shared" si="25"/>
        <v>19.777602593711137</v>
      </c>
      <c r="T258" s="121">
        <f t="shared" si="25"/>
        <v>18.736676141410552</v>
      </c>
      <c r="U258" s="121">
        <f t="shared" si="25"/>
        <v>18.736676141410552</v>
      </c>
      <c r="V258" s="121">
        <f t="shared" si="25"/>
        <v>15.613896784508793</v>
      </c>
      <c r="W258" s="121">
        <f t="shared" si="25"/>
        <v>15.613896784508793</v>
      </c>
      <c r="X258" s="121">
        <f t="shared" si="25"/>
        <v>12.491117427607035</v>
      </c>
      <c r="Y258" s="121">
        <f t="shared" si="25"/>
        <v>13.53204387990762</v>
      </c>
      <c r="Z258" s="121">
        <f t="shared" si="25"/>
        <v>13.53204387990762</v>
      </c>
      <c r="AA258" s="121">
        <f t="shared" si="25"/>
        <v>12.491117427607035</v>
      </c>
      <c r="AB258" s="389">
        <f t="shared" si="25"/>
        <v>12.491117427607035</v>
      </c>
      <c r="AC258" s="126"/>
    </row>
    <row r="259" spans="1:29" ht="15.75" x14ac:dyDescent="0.25">
      <c r="A259" s="583"/>
      <c r="B259" s="586"/>
      <c r="C259" s="219" t="s">
        <v>29</v>
      </c>
      <c r="D259" s="589"/>
      <c r="E259" s="441">
        <v>3.5999999999999997E-2</v>
      </c>
      <c r="F259" s="442">
        <v>3.5999999999999997E-2</v>
      </c>
      <c r="G259" s="442">
        <v>3.5999999999999997E-2</v>
      </c>
      <c r="H259" s="442">
        <v>3.5999999999999997E-2</v>
      </c>
      <c r="I259" s="442">
        <v>3.3000000000000002E-2</v>
      </c>
      <c r="J259" s="442">
        <v>3.3000000000000002E-2</v>
      </c>
      <c r="K259" s="442">
        <v>3.5999999999999997E-2</v>
      </c>
      <c r="L259" s="442">
        <v>3.9E-2</v>
      </c>
      <c r="M259" s="442">
        <v>4.8000000000000001E-2</v>
      </c>
      <c r="N259" s="442">
        <v>4.8000000000000001E-2</v>
      </c>
      <c r="O259" s="442">
        <v>5.7000000000000002E-2</v>
      </c>
      <c r="P259" s="442">
        <v>5.7000000000000002E-2</v>
      </c>
      <c r="Q259" s="442">
        <v>4.4999999999999998E-2</v>
      </c>
      <c r="R259" s="442">
        <v>0.06</v>
      </c>
      <c r="S259" s="442">
        <v>5.7000000000000002E-2</v>
      </c>
      <c r="T259" s="442">
        <v>5.3999999999999999E-2</v>
      </c>
      <c r="U259" s="442">
        <v>5.3999999999999999E-2</v>
      </c>
      <c r="V259" s="442">
        <v>4.4999999999999998E-2</v>
      </c>
      <c r="W259" s="442">
        <v>4.4999999999999998E-2</v>
      </c>
      <c r="X259" s="442">
        <v>3.5999999999999997E-2</v>
      </c>
      <c r="Y259" s="442">
        <v>3.9E-2</v>
      </c>
      <c r="Z259" s="442">
        <v>3.9E-2</v>
      </c>
      <c r="AA259" s="442">
        <v>3.5999999999999997E-2</v>
      </c>
      <c r="AB259" s="443">
        <v>3.5999999999999997E-2</v>
      </c>
      <c r="AC259" s="126"/>
    </row>
    <row r="260" spans="1:29" s="127" customFormat="1" ht="22.5" customHeight="1" thickBot="1" x14ac:dyDescent="0.3">
      <c r="A260" s="583"/>
      <c r="B260" s="587"/>
      <c r="C260" s="224" t="s">
        <v>30</v>
      </c>
      <c r="D260" s="590"/>
      <c r="E260" s="105">
        <v>0</v>
      </c>
      <c r="F260" s="125">
        <v>0</v>
      </c>
      <c r="G260" s="125">
        <v>0</v>
      </c>
      <c r="H260" s="125">
        <v>0</v>
      </c>
      <c r="I260" s="125">
        <v>0</v>
      </c>
      <c r="J260" s="125">
        <v>0</v>
      </c>
      <c r="K260" s="125">
        <v>0</v>
      </c>
      <c r="L260" s="125">
        <v>0</v>
      </c>
      <c r="M260" s="125">
        <v>0</v>
      </c>
      <c r="N260" s="125">
        <v>0</v>
      </c>
      <c r="O260" s="125">
        <v>0</v>
      </c>
      <c r="P260" s="125">
        <v>0</v>
      </c>
      <c r="Q260" s="125">
        <v>0</v>
      </c>
      <c r="R260" s="125">
        <v>0</v>
      </c>
      <c r="S260" s="125">
        <v>0</v>
      </c>
      <c r="T260" s="125">
        <v>0</v>
      </c>
      <c r="U260" s="125">
        <v>0</v>
      </c>
      <c r="V260" s="125">
        <v>0</v>
      </c>
      <c r="W260" s="125">
        <v>0</v>
      </c>
      <c r="X260" s="125">
        <v>0</v>
      </c>
      <c r="Y260" s="125">
        <v>0</v>
      </c>
      <c r="Z260" s="125">
        <v>0</v>
      </c>
      <c r="AA260" s="125">
        <v>0</v>
      </c>
      <c r="AB260" s="372">
        <v>0</v>
      </c>
      <c r="AC260" s="126"/>
    </row>
    <row r="261" spans="1:29" ht="15" customHeight="1" x14ac:dyDescent="0.25">
      <c r="A261" s="583"/>
      <c r="B261" s="585" t="s">
        <v>366</v>
      </c>
      <c r="C261" s="112" t="s">
        <v>37</v>
      </c>
      <c r="D261" s="588" t="s">
        <v>367</v>
      </c>
      <c r="E261" s="113">
        <f>E262/E257*1000/1.732/0.11</f>
        <v>17.595952930825909</v>
      </c>
      <c r="F261" s="124">
        <f t="shared" ref="F261:AB261" si="26">F262/F257*1000/1.732/0.11</f>
        <v>17.595952930825909</v>
      </c>
      <c r="G261" s="124">
        <f t="shared" si="26"/>
        <v>17.595952930825909</v>
      </c>
      <c r="H261" s="124">
        <f t="shared" si="26"/>
        <v>16.796136888515644</v>
      </c>
      <c r="I261" s="124">
        <f t="shared" si="26"/>
        <v>16.796136888515644</v>
      </c>
      <c r="J261" s="124">
        <f t="shared" si="26"/>
        <v>15.996320846205373</v>
      </c>
      <c r="K261" s="124">
        <f t="shared" si="26"/>
        <v>16.796136888515644</v>
      </c>
      <c r="L261" s="124">
        <f t="shared" si="26"/>
        <v>20.795217100066985</v>
      </c>
      <c r="M261" s="124">
        <f t="shared" si="26"/>
        <v>23.194665226997788</v>
      </c>
      <c r="N261" s="124">
        <f t="shared" si="26"/>
        <v>22.610184273001831</v>
      </c>
      <c r="O261" s="124">
        <f t="shared" si="26"/>
        <v>29.070236922430915</v>
      </c>
      <c r="P261" s="124">
        <f t="shared" si="26"/>
        <v>28.262730341252279</v>
      </c>
      <c r="Q261" s="124">
        <f t="shared" si="26"/>
        <v>21.802677691823192</v>
      </c>
      <c r="R261" s="124">
        <f t="shared" si="26"/>
        <v>30.685250084788194</v>
      </c>
      <c r="S261" s="124">
        <f t="shared" si="26"/>
        <v>28.262730341252279</v>
      </c>
      <c r="T261" s="124">
        <f t="shared" si="26"/>
        <v>26.647717178895004</v>
      </c>
      <c r="U261" s="124">
        <f t="shared" si="26"/>
        <v>26.647717178895004</v>
      </c>
      <c r="V261" s="124">
        <f t="shared" si="26"/>
        <v>22.610184273001831</v>
      </c>
      <c r="W261" s="124">
        <f t="shared" si="26"/>
        <v>20.995171110644549</v>
      </c>
      <c r="X261" s="124">
        <f t="shared" si="26"/>
        <v>19.380157948287273</v>
      </c>
      <c r="Y261" s="124">
        <f t="shared" si="26"/>
        <v>18.572651367108644</v>
      </c>
      <c r="Z261" s="124">
        <f t="shared" si="26"/>
        <v>19.380157948287273</v>
      </c>
      <c r="AA261" s="124">
        <f t="shared" si="26"/>
        <v>16.957638204751373</v>
      </c>
      <c r="AB261" s="386">
        <f t="shared" si="26"/>
        <v>17.765144785930005</v>
      </c>
      <c r="AC261" s="126"/>
    </row>
    <row r="262" spans="1:29" ht="15.75" x14ac:dyDescent="0.25">
      <c r="A262" s="583"/>
      <c r="B262" s="586"/>
      <c r="C262" s="219" t="s">
        <v>29</v>
      </c>
      <c r="D262" s="589"/>
      <c r="E262" s="441">
        <v>3.5200000000000002E-2</v>
      </c>
      <c r="F262" s="442">
        <v>3.5200000000000002E-2</v>
      </c>
      <c r="G262" s="442">
        <v>3.5200000000000002E-2</v>
      </c>
      <c r="H262" s="442">
        <v>3.3600000000000005E-2</v>
      </c>
      <c r="I262" s="442">
        <v>3.3600000000000005E-2</v>
      </c>
      <c r="J262" s="442">
        <v>3.2000000000000001E-2</v>
      </c>
      <c r="K262" s="442">
        <v>3.3600000000000005E-2</v>
      </c>
      <c r="L262" s="442">
        <v>4.1599999999999998E-2</v>
      </c>
      <c r="M262" s="442">
        <v>4.6399999999999997E-2</v>
      </c>
      <c r="N262" s="442">
        <v>4.4800000000000006E-2</v>
      </c>
      <c r="O262" s="442">
        <v>5.7599999999999998E-2</v>
      </c>
      <c r="P262" s="442">
        <v>5.6000000000000001E-2</v>
      </c>
      <c r="Q262" s="442">
        <v>4.3200000000000002E-2</v>
      </c>
      <c r="R262" s="442">
        <v>6.0800000000000007E-2</v>
      </c>
      <c r="S262" s="442">
        <v>5.6000000000000001E-2</v>
      </c>
      <c r="T262" s="442">
        <v>5.2800000000000007E-2</v>
      </c>
      <c r="U262" s="442">
        <v>5.2800000000000007E-2</v>
      </c>
      <c r="V262" s="442">
        <v>4.4800000000000006E-2</v>
      </c>
      <c r="W262" s="442">
        <v>4.1599999999999998E-2</v>
      </c>
      <c r="X262" s="442">
        <v>3.8399999999999997E-2</v>
      </c>
      <c r="Y262" s="442">
        <v>3.6800000000000006E-2</v>
      </c>
      <c r="Z262" s="442">
        <v>3.8399999999999997E-2</v>
      </c>
      <c r="AA262" s="442">
        <v>3.3600000000000005E-2</v>
      </c>
      <c r="AB262" s="443">
        <v>3.5200000000000002E-2</v>
      </c>
      <c r="AC262" s="126"/>
    </row>
    <row r="263" spans="1:29" s="127" customFormat="1" ht="22.5" customHeight="1" thickBot="1" x14ac:dyDescent="0.3">
      <c r="A263" s="583"/>
      <c r="B263" s="587"/>
      <c r="C263" s="224" t="s">
        <v>30</v>
      </c>
      <c r="D263" s="590"/>
      <c r="E263" s="106">
        <v>0</v>
      </c>
      <c r="F263" s="109">
        <v>0</v>
      </c>
      <c r="G263" s="109">
        <v>0</v>
      </c>
      <c r="H263" s="109">
        <v>0</v>
      </c>
      <c r="I263" s="109">
        <v>0</v>
      </c>
      <c r="J263" s="109">
        <v>0</v>
      </c>
      <c r="K263" s="109">
        <v>0</v>
      </c>
      <c r="L263" s="109">
        <v>0</v>
      </c>
      <c r="M263" s="109">
        <v>0</v>
      </c>
      <c r="N263" s="109">
        <v>0</v>
      </c>
      <c r="O263" s="109">
        <v>0</v>
      </c>
      <c r="P263" s="109">
        <v>0</v>
      </c>
      <c r="Q263" s="109">
        <v>0</v>
      </c>
      <c r="R263" s="109">
        <v>0</v>
      </c>
      <c r="S263" s="109">
        <v>0</v>
      </c>
      <c r="T263" s="109">
        <v>0</v>
      </c>
      <c r="U263" s="109">
        <v>0</v>
      </c>
      <c r="V263" s="109">
        <v>0</v>
      </c>
      <c r="W263" s="109">
        <v>0</v>
      </c>
      <c r="X263" s="109">
        <v>0</v>
      </c>
      <c r="Y263" s="109">
        <v>0</v>
      </c>
      <c r="Z263" s="109">
        <v>0</v>
      </c>
      <c r="AA263" s="109">
        <v>0</v>
      </c>
      <c r="AB263" s="373">
        <v>0</v>
      </c>
      <c r="AC263" s="126"/>
    </row>
    <row r="264" spans="1:29" ht="15" customHeight="1" x14ac:dyDescent="0.25">
      <c r="A264" s="583"/>
      <c r="B264" s="585" t="s">
        <v>368</v>
      </c>
      <c r="C264" s="112" t="s">
        <v>37</v>
      </c>
      <c r="D264" s="588" t="s">
        <v>369</v>
      </c>
      <c r="E264" s="107">
        <f>E265/E257*1000/1.732/0.96</f>
        <v>0</v>
      </c>
      <c r="F264" s="108">
        <f t="shared" ref="F264:AB264" si="27">F265/F257*1000/1.732/0.96</f>
        <v>0</v>
      </c>
      <c r="G264" s="108">
        <f t="shared" si="27"/>
        <v>0</v>
      </c>
      <c r="H264" s="108">
        <f t="shared" si="27"/>
        <v>0</v>
      </c>
      <c r="I264" s="108">
        <f t="shared" si="27"/>
        <v>0</v>
      </c>
      <c r="J264" s="108">
        <f t="shared" si="27"/>
        <v>0</v>
      </c>
      <c r="K264" s="108">
        <f t="shared" si="27"/>
        <v>0</v>
      </c>
      <c r="L264" s="108">
        <f t="shared" si="27"/>
        <v>0</v>
      </c>
      <c r="M264" s="108">
        <f t="shared" si="27"/>
        <v>0</v>
      </c>
      <c r="N264" s="108">
        <f t="shared" si="27"/>
        <v>0</v>
      </c>
      <c r="O264" s="108">
        <f t="shared" si="27"/>
        <v>0</v>
      </c>
      <c r="P264" s="108">
        <f t="shared" si="27"/>
        <v>0</v>
      </c>
      <c r="Q264" s="108">
        <f t="shared" si="27"/>
        <v>0</v>
      </c>
      <c r="R264" s="108">
        <f t="shared" si="27"/>
        <v>0</v>
      </c>
      <c r="S264" s="108">
        <f t="shared" si="27"/>
        <v>0</v>
      </c>
      <c r="T264" s="108">
        <f t="shared" si="27"/>
        <v>0</v>
      </c>
      <c r="U264" s="108">
        <f t="shared" si="27"/>
        <v>0</v>
      </c>
      <c r="V264" s="108">
        <f t="shared" si="27"/>
        <v>0</v>
      </c>
      <c r="W264" s="108">
        <f t="shared" si="27"/>
        <v>0</v>
      </c>
      <c r="X264" s="108">
        <f t="shared" si="27"/>
        <v>0</v>
      </c>
      <c r="Y264" s="108">
        <f t="shared" si="27"/>
        <v>0</v>
      </c>
      <c r="Z264" s="108">
        <f t="shared" si="27"/>
        <v>0</v>
      </c>
      <c r="AA264" s="108">
        <f t="shared" si="27"/>
        <v>0</v>
      </c>
      <c r="AB264" s="383">
        <f t="shared" si="27"/>
        <v>0</v>
      </c>
      <c r="AC264" s="126"/>
    </row>
    <row r="265" spans="1:29" ht="15.75" x14ac:dyDescent="0.25">
      <c r="A265" s="583"/>
      <c r="B265" s="586"/>
      <c r="C265" s="219" t="s">
        <v>29</v>
      </c>
      <c r="D265" s="589"/>
      <c r="E265" s="441">
        <v>0</v>
      </c>
      <c r="F265" s="442">
        <v>0</v>
      </c>
      <c r="G265" s="442">
        <v>0</v>
      </c>
      <c r="H265" s="442">
        <v>0</v>
      </c>
      <c r="I265" s="442">
        <v>0</v>
      </c>
      <c r="J265" s="442">
        <v>0</v>
      </c>
      <c r="K265" s="442">
        <v>0</v>
      </c>
      <c r="L265" s="442">
        <v>0</v>
      </c>
      <c r="M265" s="442">
        <v>0</v>
      </c>
      <c r="N265" s="442">
        <v>0</v>
      </c>
      <c r="O265" s="442">
        <v>0</v>
      </c>
      <c r="P265" s="442">
        <v>0</v>
      </c>
      <c r="Q265" s="442">
        <v>0</v>
      </c>
      <c r="R265" s="442">
        <v>0</v>
      </c>
      <c r="S265" s="442">
        <v>0</v>
      </c>
      <c r="T265" s="442">
        <v>0</v>
      </c>
      <c r="U265" s="442">
        <v>0</v>
      </c>
      <c r="V265" s="442">
        <v>0</v>
      </c>
      <c r="W265" s="442">
        <v>0</v>
      </c>
      <c r="X265" s="442">
        <v>0</v>
      </c>
      <c r="Y265" s="442">
        <v>0</v>
      </c>
      <c r="Z265" s="442">
        <v>0</v>
      </c>
      <c r="AA265" s="442">
        <v>0</v>
      </c>
      <c r="AB265" s="443">
        <v>0</v>
      </c>
      <c r="AC265" s="126"/>
    </row>
    <row r="266" spans="1:29" s="127" customFormat="1" ht="22.5" customHeight="1" thickBot="1" x14ac:dyDescent="0.3">
      <c r="A266" s="584"/>
      <c r="B266" s="587"/>
      <c r="C266" s="224" t="s">
        <v>30</v>
      </c>
      <c r="D266" s="590"/>
      <c r="E266" s="106">
        <v>0</v>
      </c>
      <c r="F266" s="109">
        <v>0</v>
      </c>
      <c r="G266" s="109">
        <v>0</v>
      </c>
      <c r="H266" s="109">
        <v>0</v>
      </c>
      <c r="I266" s="109">
        <v>0</v>
      </c>
      <c r="J266" s="109">
        <v>0</v>
      </c>
      <c r="K266" s="109">
        <v>0</v>
      </c>
      <c r="L266" s="109">
        <v>0</v>
      </c>
      <c r="M266" s="109">
        <v>0</v>
      </c>
      <c r="N266" s="109">
        <v>0</v>
      </c>
      <c r="O266" s="109">
        <v>0</v>
      </c>
      <c r="P266" s="109">
        <v>0</v>
      </c>
      <c r="Q266" s="109">
        <v>0</v>
      </c>
      <c r="R266" s="109">
        <v>0</v>
      </c>
      <c r="S266" s="109">
        <v>0</v>
      </c>
      <c r="T266" s="109">
        <v>0</v>
      </c>
      <c r="U266" s="109">
        <v>0</v>
      </c>
      <c r="V266" s="109">
        <v>0</v>
      </c>
      <c r="W266" s="109">
        <v>0</v>
      </c>
      <c r="X266" s="109">
        <v>0</v>
      </c>
      <c r="Y266" s="109">
        <v>0</v>
      </c>
      <c r="Z266" s="109">
        <v>0</v>
      </c>
      <c r="AA266" s="109">
        <v>0</v>
      </c>
      <c r="AB266" s="373">
        <v>0</v>
      </c>
      <c r="AC266" s="126"/>
    </row>
    <row r="269" spans="1:29" s="21" customFormat="1" ht="45" customHeight="1" x14ac:dyDescent="0.25">
      <c r="B269" s="138" t="s">
        <v>300</v>
      </c>
      <c r="C269" s="138"/>
      <c r="D269" s="138"/>
      <c r="E269" s="138"/>
      <c r="F269" s="138"/>
      <c r="G269" s="138"/>
      <c r="H269" s="138"/>
      <c r="I269" s="138"/>
      <c r="J269" s="138"/>
      <c r="K269" s="138"/>
      <c r="L269" s="139"/>
      <c r="M269" s="139"/>
      <c r="N269" s="139"/>
      <c r="O269" s="139"/>
      <c r="P269" s="139"/>
      <c r="Q269" s="139"/>
    </row>
    <row r="275" ht="34.5" customHeight="1" x14ac:dyDescent="0.25"/>
    <row r="281" ht="36.75" customHeight="1" x14ac:dyDescent="0.25"/>
  </sheetData>
  <mergeCells count="188">
    <mergeCell ref="B161:B164"/>
    <mergeCell ref="A10:B11"/>
    <mergeCell ref="D10:D11"/>
    <mergeCell ref="A12:B13"/>
    <mergeCell ref="D12:D13"/>
    <mergeCell ref="B14:B16"/>
    <mergeCell ref="D14:D19"/>
    <mergeCell ref="B17:C17"/>
    <mergeCell ref="B18:C18"/>
    <mergeCell ref="B47:B49"/>
    <mergeCell ref="D47:D49"/>
    <mergeCell ref="B50:B52"/>
    <mergeCell ref="D50:D52"/>
    <mergeCell ref="B53:B55"/>
    <mergeCell ref="B65:B67"/>
    <mergeCell ref="A3:AB3"/>
    <mergeCell ref="A4:AB4"/>
    <mergeCell ref="A5:AB5"/>
    <mergeCell ref="A6:C7"/>
    <mergeCell ref="D6:D7"/>
    <mergeCell ref="E6:AB6"/>
    <mergeCell ref="B8:B9"/>
    <mergeCell ref="D8:D9"/>
    <mergeCell ref="B107:B109"/>
    <mergeCell ref="D107:D109"/>
    <mergeCell ref="A20:A64"/>
    <mergeCell ref="B20:B22"/>
    <mergeCell ref="D20:D22"/>
    <mergeCell ref="B23:B25"/>
    <mergeCell ref="D23:D25"/>
    <mergeCell ref="B26:B28"/>
    <mergeCell ref="D26:D28"/>
    <mergeCell ref="B29:B31"/>
    <mergeCell ref="D29:D31"/>
    <mergeCell ref="B32:B34"/>
    <mergeCell ref="D32:D34"/>
    <mergeCell ref="B35:B37"/>
    <mergeCell ref="D35:D37"/>
    <mergeCell ref="B38:B40"/>
    <mergeCell ref="D38:D40"/>
    <mergeCell ref="B41:B43"/>
    <mergeCell ref="D41:D43"/>
    <mergeCell ref="B44:B46"/>
    <mergeCell ref="D44:D46"/>
    <mergeCell ref="D53:D55"/>
    <mergeCell ref="B56:B58"/>
    <mergeCell ref="D56:D58"/>
    <mergeCell ref="B59:B61"/>
    <mergeCell ref="D59:D61"/>
    <mergeCell ref="B62:B64"/>
    <mergeCell ref="D62:D64"/>
    <mergeCell ref="D104:D106"/>
    <mergeCell ref="B83:B85"/>
    <mergeCell ref="D83:D85"/>
    <mergeCell ref="B86:B88"/>
    <mergeCell ref="D86:D88"/>
    <mergeCell ref="B89:B91"/>
    <mergeCell ref="D89:D91"/>
    <mergeCell ref="B92:B94"/>
    <mergeCell ref="D92:D94"/>
    <mergeCell ref="B95:B97"/>
    <mergeCell ref="D95:D97"/>
    <mergeCell ref="D65:D70"/>
    <mergeCell ref="B68:C68"/>
    <mergeCell ref="B69:C69"/>
    <mergeCell ref="B134:B136"/>
    <mergeCell ref="D134:D136"/>
    <mergeCell ref="B137:B139"/>
    <mergeCell ref="D137:D139"/>
    <mergeCell ref="B140:B142"/>
    <mergeCell ref="D140:D142"/>
    <mergeCell ref="B143:B145"/>
    <mergeCell ref="D143:D145"/>
    <mergeCell ref="D116:D118"/>
    <mergeCell ref="B119:B121"/>
    <mergeCell ref="D119:D121"/>
    <mergeCell ref="B122:B124"/>
    <mergeCell ref="D122:D124"/>
    <mergeCell ref="B125:B127"/>
    <mergeCell ref="D125:D127"/>
    <mergeCell ref="B128:B130"/>
    <mergeCell ref="D128:D130"/>
    <mergeCell ref="B116:B118"/>
    <mergeCell ref="D71:D73"/>
    <mergeCell ref="B74:B76"/>
    <mergeCell ref="D74:D76"/>
    <mergeCell ref="B77:B79"/>
    <mergeCell ref="D77:D79"/>
    <mergeCell ref="B80:B82"/>
    <mergeCell ref="D80:D82"/>
    <mergeCell ref="B131:B133"/>
    <mergeCell ref="D131:D133"/>
    <mergeCell ref="B98:B100"/>
    <mergeCell ref="D98:D100"/>
    <mergeCell ref="B101:B103"/>
    <mergeCell ref="D101:D103"/>
    <mergeCell ref="B104:B106"/>
    <mergeCell ref="B110:B112"/>
    <mergeCell ref="D110:D112"/>
    <mergeCell ref="B113:B115"/>
    <mergeCell ref="D113:D115"/>
    <mergeCell ref="A14:A19"/>
    <mergeCell ref="A65:A70"/>
    <mergeCell ref="A149:A154"/>
    <mergeCell ref="A167:AB167"/>
    <mergeCell ref="A168:AB168"/>
    <mergeCell ref="A169:AB169"/>
    <mergeCell ref="A171:C172"/>
    <mergeCell ref="D171:D172"/>
    <mergeCell ref="E171:AB171"/>
    <mergeCell ref="A161:A164"/>
    <mergeCell ref="D161:D164"/>
    <mergeCell ref="B146:B148"/>
    <mergeCell ref="D146:D148"/>
    <mergeCell ref="B149:B151"/>
    <mergeCell ref="D149:D154"/>
    <mergeCell ref="B152:C152"/>
    <mergeCell ref="B153:C153"/>
    <mergeCell ref="A155:A160"/>
    <mergeCell ref="B155:B157"/>
    <mergeCell ref="D155:D157"/>
    <mergeCell ref="B158:B160"/>
    <mergeCell ref="D158:D160"/>
    <mergeCell ref="A71:A148"/>
    <mergeCell ref="B71:B73"/>
    <mergeCell ref="A173:B174"/>
    <mergeCell ref="D173:D174"/>
    <mergeCell ref="A175:A180"/>
    <mergeCell ref="B175:B177"/>
    <mergeCell ref="D175:D180"/>
    <mergeCell ref="B178:C178"/>
    <mergeCell ref="B179:C179"/>
    <mergeCell ref="A181:A211"/>
    <mergeCell ref="D181:D184"/>
    <mergeCell ref="B182:B184"/>
    <mergeCell ref="B185:B187"/>
    <mergeCell ref="D185:D187"/>
    <mergeCell ref="B188:B190"/>
    <mergeCell ref="D188:D190"/>
    <mergeCell ref="B191:B193"/>
    <mergeCell ref="D191:D193"/>
    <mergeCell ref="B194:B196"/>
    <mergeCell ref="D194:D196"/>
    <mergeCell ref="B197:B199"/>
    <mergeCell ref="D197:D199"/>
    <mergeCell ref="B200:B202"/>
    <mergeCell ref="D200:D202"/>
    <mergeCell ref="B203:B205"/>
    <mergeCell ref="D203:D205"/>
    <mergeCell ref="B251:B253"/>
    <mergeCell ref="D251:D253"/>
    <mergeCell ref="B254:B256"/>
    <mergeCell ref="D254:D256"/>
    <mergeCell ref="B206:B208"/>
    <mergeCell ref="D206:D208"/>
    <mergeCell ref="B209:B211"/>
    <mergeCell ref="D209:D211"/>
    <mergeCell ref="A212:A221"/>
    <mergeCell ref="D212:D215"/>
    <mergeCell ref="B213:B215"/>
    <mergeCell ref="B216:B218"/>
    <mergeCell ref="D216:D218"/>
    <mergeCell ref="B219:B221"/>
    <mergeCell ref="D219:D221"/>
    <mergeCell ref="A257:A266"/>
    <mergeCell ref="B258:B260"/>
    <mergeCell ref="D258:D260"/>
    <mergeCell ref="B261:B263"/>
    <mergeCell ref="D261:D263"/>
    <mergeCell ref="B264:B266"/>
    <mergeCell ref="D264:D266"/>
    <mergeCell ref="A223:A228"/>
    <mergeCell ref="D223:D228"/>
    <mergeCell ref="A229:A256"/>
    <mergeCell ref="D229:D232"/>
    <mergeCell ref="B230:B232"/>
    <mergeCell ref="B233:B235"/>
    <mergeCell ref="D233:D235"/>
    <mergeCell ref="B236:B238"/>
    <mergeCell ref="D236:D238"/>
    <mergeCell ref="B239:B241"/>
    <mergeCell ref="D239:D241"/>
    <mergeCell ref="B242:B244"/>
    <mergeCell ref="D242:D244"/>
    <mergeCell ref="B245:B247"/>
    <mergeCell ref="D245:D247"/>
    <mergeCell ref="B248:B250"/>
    <mergeCell ref="D248:D250"/>
  </mergeCells>
  <pageMargins left="0" right="0" top="0.74803149606299213" bottom="0" header="0.31496062992125984" footer="0.31496062992125984"/>
  <pageSetup paperSize="9" scale="30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H55"/>
  <sheetViews>
    <sheetView workbookViewId="0">
      <selection sqref="A1:XFD1048576"/>
    </sheetView>
  </sheetViews>
  <sheetFormatPr defaultRowHeight="15.75" x14ac:dyDescent="0.25"/>
  <cols>
    <col min="1" max="1" width="12.42578125" style="152" customWidth="1"/>
    <col min="2" max="2" width="9.140625" style="152"/>
    <col min="3" max="5" width="6.7109375" style="134" customWidth="1"/>
    <col min="6" max="7" width="5.5703125" style="134" customWidth="1"/>
    <col min="8" max="9" width="6.5703125" style="134" customWidth="1"/>
    <col min="10" max="11" width="5.5703125" style="134" customWidth="1"/>
    <col min="12" max="12" width="6.42578125" style="134" customWidth="1"/>
    <col min="13" max="13" width="6.85546875" style="134" customWidth="1"/>
    <col min="14" max="14" width="5.5703125" style="134" customWidth="1"/>
    <col min="15" max="15" width="7.140625" style="134" customWidth="1"/>
    <col min="16" max="16" width="5.42578125" style="134" customWidth="1"/>
    <col min="17" max="19" width="5.5703125" style="134" customWidth="1"/>
    <col min="20" max="20" width="5.85546875" style="134" customWidth="1"/>
    <col min="21" max="21" width="6.28515625" style="134" customWidth="1"/>
    <col min="22" max="22" width="5.85546875" style="134" customWidth="1"/>
    <col min="23" max="23" width="7.140625" style="134" customWidth="1"/>
    <col min="24" max="24" width="6.5703125" style="134" customWidth="1"/>
    <col min="25" max="25" width="6.140625" style="134" customWidth="1"/>
    <col min="26" max="26" width="6" style="134" customWidth="1"/>
    <col min="27" max="27" width="9.42578125" style="134" customWidth="1"/>
    <col min="28" max="28" width="9.140625" style="134"/>
    <col min="29" max="229" width="9.140625" style="22"/>
    <col min="230" max="230" width="12.42578125" style="22" customWidth="1"/>
    <col min="231" max="231" width="9.140625" style="22"/>
    <col min="232" max="234" width="6.7109375" style="22" customWidth="1"/>
    <col min="235" max="236" width="5.5703125" style="22" customWidth="1"/>
    <col min="237" max="238" width="6.5703125" style="22" customWidth="1"/>
    <col min="239" max="240" width="5.5703125" style="22" customWidth="1"/>
    <col min="241" max="241" width="6.42578125" style="22" customWidth="1"/>
    <col min="242" max="242" width="6.85546875" style="22" customWidth="1"/>
    <col min="243" max="243" width="5.5703125" style="22" customWidth="1"/>
    <col min="244" max="244" width="7.140625" style="22" customWidth="1"/>
    <col min="245" max="245" width="5.42578125" style="22" customWidth="1"/>
    <col min="246" max="248" width="5.5703125" style="22" customWidth="1"/>
    <col min="249" max="249" width="5.85546875" style="22" customWidth="1"/>
    <col min="250" max="250" width="6.28515625" style="22" customWidth="1"/>
    <col min="251" max="251" width="5.85546875" style="22" customWidth="1"/>
    <col min="252" max="252" width="7.140625" style="22" customWidth="1"/>
    <col min="253" max="253" width="6.5703125" style="22" customWidth="1"/>
    <col min="254" max="254" width="6.140625" style="22" customWidth="1"/>
    <col min="255" max="255" width="6" style="22" customWidth="1"/>
    <col min="256" max="256" width="9.42578125" style="22" customWidth="1"/>
    <col min="257" max="485" width="9.140625" style="22"/>
    <col min="486" max="486" width="12.42578125" style="22" customWidth="1"/>
    <col min="487" max="487" width="9.140625" style="22"/>
    <col min="488" max="490" width="6.7109375" style="22" customWidth="1"/>
    <col min="491" max="492" width="5.5703125" style="22" customWidth="1"/>
    <col min="493" max="494" width="6.5703125" style="22" customWidth="1"/>
    <col min="495" max="496" width="5.5703125" style="22" customWidth="1"/>
    <col min="497" max="497" width="6.42578125" style="22" customWidth="1"/>
    <col min="498" max="498" width="6.85546875" style="22" customWidth="1"/>
    <col min="499" max="499" width="5.5703125" style="22" customWidth="1"/>
    <col min="500" max="500" width="7.140625" style="22" customWidth="1"/>
    <col min="501" max="501" width="5.42578125" style="22" customWidth="1"/>
    <col min="502" max="504" width="5.5703125" style="22" customWidth="1"/>
    <col min="505" max="505" width="5.85546875" style="22" customWidth="1"/>
    <col min="506" max="506" width="6.28515625" style="22" customWidth="1"/>
    <col min="507" max="507" width="5.85546875" style="22" customWidth="1"/>
    <col min="508" max="508" width="7.140625" style="22" customWidth="1"/>
    <col min="509" max="509" width="6.5703125" style="22" customWidth="1"/>
    <col min="510" max="510" width="6.140625" style="22" customWidth="1"/>
    <col min="511" max="511" width="6" style="22" customWidth="1"/>
    <col min="512" max="512" width="9.42578125" style="22" customWidth="1"/>
    <col min="513" max="741" width="9.140625" style="22"/>
    <col min="742" max="742" width="12.42578125" style="22" customWidth="1"/>
    <col min="743" max="743" width="9.140625" style="22"/>
    <col min="744" max="746" width="6.7109375" style="22" customWidth="1"/>
    <col min="747" max="748" width="5.5703125" style="22" customWidth="1"/>
    <col min="749" max="750" width="6.5703125" style="22" customWidth="1"/>
    <col min="751" max="752" width="5.5703125" style="22" customWidth="1"/>
    <col min="753" max="753" width="6.42578125" style="22" customWidth="1"/>
    <col min="754" max="754" width="6.85546875" style="22" customWidth="1"/>
    <col min="755" max="755" width="5.5703125" style="22" customWidth="1"/>
    <col min="756" max="756" width="7.140625" style="22" customWidth="1"/>
    <col min="757" max="757" width="5.42578125" style="22" customWidth="1"/>
    <col min="758" max="760" width="5.5703125" style="22" customWidth="1"/>
    <col min="761" max="761" width="5.85546875" style="22" customWidth="1"/>
    <col min="762" max="762" width="6.28515625" style="22" customWidth="1"/>
    <col min="763" max="763" width="5.85546875" style="22" customWidth="1"/>
    <col min="764" max="764" width="7.140625" style="22" customWidth="1"/>
    <col min="765" max="765" width="6.5703125" style="22" customWidth="1"/>
    <col min="766" max="766" width="6.140625" style="22" customWidth="1"/>
    <col min="767" max="767" width="6" style="22" customWidth="1"/>
    <col min="768" max="768" width="9.42578125" style="22" customWidth="1"/>
    <col min="769" max="997" width="9.140625" style="22"/>
    <col min="998" max="998" width="12.42578125" style="22" customWidth="1"/>
    <col min="999" max="999" width="9.140625" style="22"/>
    <col min="1000" max="1002" width="6.7109375" style="22" customWidth="1"/>
    <col min="1003" max="1004" width="5.5703125" style="22" customWidth="1"/>
    <col min="1005" max="1006" width="6.5703125" style="22" customWidth="1"/>
    <col min="1007" max="1008" width="5.5703125" style="22" customWidth="1"/>
    <col min="1009" max="1009" width="6.42578125" style="22" customWidth="1"/>
    <col min="1010" max="1010" width="6.85546875" style="22" customWidth="1"/>
    <col min="1011" max="1011" width="5.5703125" style="22" customWidth="1"/>
    <col min="1012" max="1012" width="7.140625" style="22" customWidth="1"/>
    <col min="1013" max="1013" width="5.42578125" style="22" customWidth="1"/>
    <col min="1014" max="1016" width="5.5703125" style="22" customWidth="1"/>
    <col min="1017" max="1017" width="5.85546875" style="22" customWidth="1"/>
    <col min="1018" max="1018" width="6.28515625" style="22" customWidth="1"/>
    <col min="1019" max="1019" width="5.85546875" style="22" customWidth="1"/>
    <col min="1020" max="1020" width="7.140625" style="22" customWidth="1"/>
    <col min="1021" max="1021" width="6.5703125" style="22" customWidth="1"/>
    <col min="1022" max="1022" width="6.140625" style="22" customWidth="1"/>
    <col min="1023" max="1023" width="6" style="22" customWidth="1"/>
    <col min="1024" max="1024" width="9.42578125" style="22" customWidth="1"/>
    <col min="1025" max="1253" width="9.140625" style="22"/>
    <col min="1254" max="1254" width="12.42578125" style="22" customWidth="1"/>
    <col min="1255" max="1255" width="9.140625" style="22"/>
    <col min="1256" max="1258" width="6.7109375" style="22" customWidth="1"/>
    <col min="1259" max="1260" width="5.5703125" style="22" customWidth="1"/>
    <col min="1261" max="1262" width="6.5703125" style="22" customWidth="1"/>
    <col min="1263" max="1264" width="5.5703125" style="22" customWidth="1"/>
    <col min="1265" max="1265" width="6.42578125" style="22" customWidth="1"/>
    <col min="1266" max="1266" width="6.85546875" style="22" customWidth="1"/>
    <col min="1267" max="1267" width="5.5703125" style="22" customWidth="1"/>
    <col min="1268" max="1268" width="7.140625" style="22" customWidth="1"/>
    <col min="1269" max="1269" width="5.42578125" style="22" customWidth="1"/>
    <col min="1270" max="1272" width="5.5703125" style="22" customWidth="1"/>
    <col min="1273" max="1273" width="5.85546875" style="22" customWidth="1"/>
    <col min="1274" max="1274" width="6.28515625" style="22" customWidth="1"/>
    <col min="1275" max="1275" width="5.85546875" style="22" customWidth="1"/>
    <col min="1276" max="1276" width="7.140625" style="22" customWidth="1"/>
    <col min="1277" max="1277" width="6.5703125" style="22" customWidth="1"/>
    <col min="1278" max="1278" width="6.140625" style="22" customWidth="1"/>
    <col min="1279" max="1279" width="6" style="22" customWidth="1"/>
    <col min="1280" max="1280" width="9.42578125" style="22" customWidth="1"/>
    <col min="1281" max="1509" width="9.140625" style="22"/>
    <col min="1510" max="1510" width="12.42578125" style="22" customWidth="1"/>
    <col min="1511" max="1511" width="9.140625" style="22"/>
    <col min="1512" max="1514" width="6.7109375" style="22" customWidth="1"/>
    <col min="1515" max="1516" width="5.5703125" style="22" customWidth="1"/>
    <col min="1517" max="1518" width="6.5703125" style="22" customWidth="1"/>
    <col min="1519" max="1520" width="5.5703125" style="22" customWidth="1"/>
    <col min="1521" max="1521" width="6.42578125" style="22" customWidth="1"/>
    <col min="1522" max="1522" width="6.85546875" style="22" customWidth="1"/>
    <col min="1523" max="1523" width="5.5703125" style="22" customWidth="1"/>
    <col min="1524" max="1524" width="7.140625" style="22" customWidth="1"/>
    <col min="1525" max="1525" width="5.42578125" style="22" customWidth="1"/>
    <col min="1526" max="1528" width="5.5703125" style="22" customWidth="1"/>
    <col min="1529" max="1529" width="5.85546875" style="22" customWidth="1"/>
    <col min="1530" max="1530" width="6.28515625" style="22" customWidth="1"/>
    <col min="1531" max="1531" width="5.85546875" style="22" customWidth="1"/>
    <col min="1532" max="1532" width="7.140625" style="22" customWidth="1"/>
    <col min="1533" max="1533" width="6.5703125" style="22" customWidth="1"/>
    <col min="1534" max="1534" width="6.140625" style="22" customWidth="1"/>
    <col min="1535" max="1535" width="6" style="22" customWidth="1"/>
    <col min="1536" max="1536" width="9.42578125" style="22" customWidth="1"/>
    <col min="1537" max="1765" width="9.140625" style="22"/>
    <col min="1766" max="1766" width="12.42578125" style="22" customWidth="1"/>
    <col min="1767" max="1767" width="9.140625" style="22"/>
    <col min="1768" max="1770" width="6.7109375" style="22" customWidth="1"/>
    <col min="1771" max="1772" width="5.5703125" style="22" customWidth="1"/>
    <col min="1773" max="1774" width="6.5703125" style="22" customWidth="1"/>
    <col min="1775" max="1776" width="5.5703125" style="22" customWidth="1"/>
    <col min="1777" max="1777" width="6.42578125" style="22" customWidth="1"/>
    <col min="1778" max="1778" width="6.85546875" style="22" customWidth="1"/>
    <col min="1779" max="1779" width="5.5703125" style="22" customWidth="1"/>
    <col min="1780" max="1780" width="7.140625" style="22" customWidth="1"/>
    <col min="1781" max="1781" width="5.42578125" style="22" customWidth="1"/>
    <col min="1782" max="1784" width="5.5703125" style="22" customWidth="1"/>
    <col min="1785" max="1785" width="5.85546875" style="22" customWidth="1"/>
    <col min="1786" max="1786" width="6.28515625" style="22" customWidth="1"/>
    <col min="1787" max="1787" width="5.85546875" style="22" customWidth="1"/>
    <col min="1788" max="1788" width="7.140625" style="22" customWidth="1"/>
    <col min="1789" max="1789" width="6.5703125" style="22" customWidth="1"/>
    <col min="1790" max="1790" width="6.140625" style="22" customWidth="1"/>
    <col min="1791" max="1791" width="6" style="22" customWidth="1"/>
    <col min="1792" max="1792" width="9.42578125" style="22" customWidth="1"/>
    <col min="1793" max="2021" width="9.140625" style="22"/>
    <col min="2022" max="2022" width="12.42578125" style="22" customWidth="1"/>
    <col min="2023" max="2023" width="9.140625" style="22"/>
    <col min="2024" max="2026" width="6.7109375" style="22" customWidth="1"/>
    <col min="2027" max="2028" width="5.5703125" style="22" customWidth="1"/>
    <col min="2029" max="2030" width="6.5703125" style="22" customWidth="1"/>
    <col min="2031" max="2032" width="5.5703125" style="22" customWidth="1"/>
    <col min="2033" max="2033" width="6.42578125" style="22" customWidth="1"/>
    <col min="2034" max="2034" width="6.85546875" style="22" customWidth="1"/>
    <col min="2035" max="2035" width="5.5703125" style="22" customWidth="1"/>
    <col min="2036" max="2036" width="7.140625" style="22" customWidth="1"/>
    <col min="2037" max="2037" width="5.42578125" style="22" customWidth="1"/>
    <col min="2038" max="2040" width="5.5703125" style="22" customWidth="1"/>
    <col min="2041" max="2041" width="5.85546875" style="22" customWidth="1"/>
    <col min="2042" max="2042" width="6.28515625" style="22" customWidth="1"/>
    <col min="2043" max="2043" width="5.85546875" style="22" customWidth="1"/>
    <col min="2044" max="2044" width="7.140625" style="22" customWidth="1"/>
    <col min="2045" max="2045" width="6.5703125" style="22" customWidth="1"/>
    <col min="2046" max="2046" width="6.140625" style="22" customWidth="1"/>
    <col min="2047" max="2047" width="6" style="22" customWidth="1"/>
    <col min="2048" max="2048" width="9.42578125" style="22" customWidth="1"/>
    <col min="2049" max="2277" width="9.140625" style="22"/>
    <col min="2278" max="2278" width="12.42578125" style="22" customWidth="1"/>
    <col min="2279" max="2279" width="9.140625" style="22"/>
    <col min="2280" max="2282" width="6.7109375" style="22" customWidth="1"/>
    <col min="2283" max="2284" width="5.5703125" style="22" customWidth="1"/>
    <col min="2285" max="2286" width="6.5703125" style="22" customWidth="1"/>
    <col min="2287" max="2288" width="5.5703125" style="22" customWidth="1"/>
    <col min="2289" max="2289" width="6.42578125" style="22" customWidth="1"/>
    <col min="2290" max="2290" width="6.85546875" style="22" customWidth="1"/>
    <col min="2291" max="2291" width="5.5703125" style="22" customWidth="1"/>
    <col min="2292" max="2292" width="7.140625" style="22" customWidth="1"/>
    <col min="2293" max="2293" width="5.42578125" style="22" customWidth="1"/>
    <col min="2294" max="2296" width="5.5703125" style="22" customWidth="1"/>
    <col min="2297" max="2297" width="5.85546875" style="22" customWidth="1"/>
    <col min="2298" max="2298" width="6.28515625" style="22" customWidth="1"/>
    <col min="2299" max="2299" width="5.85546875" style="22" customWidth="1"/>
    <col min="2300" max="2300" width="7.140625" style="22" customWidth="1"/>
    <col min="2301" max="2301" width="6.5703125" style="22" customWidth="1"/>
    <col min="2302" max="2302" width="6.140625" style="22" customWidth="1"/>
    <col min="2303" max="2303" width="6" style="22" customWidth="1"/>
    <col min="2304" max="2304" width="9.42578125" style="22" customWidth="1"/>
    <col min="2305" max="2533" width="9.140625" style="22"/>
    <col min="2534" max="2534" width="12.42578125" style="22" customWidth="1"/>
    <col min="2535" max="2535" width="9.140625" style="22"/>
    <col min="2536" max="2538" width="6.7109375" style="22" customWidth="1"/>
    <col min="2539" max="2540" width="5.5703125" style="22" customWidth="1"/>
    <col min="2541" max="2542" width="6.5703125" style="22" customWidth="1"/>
    <col min="2543" max="2544" width="5.5703125" style="22" customWidth="1"/>
    <col min="2545" max="2545" width="6.42578125" style="22" customWidth="1"/>
    <col min="2546" max="2546" width="6.85546875" style="22" customWidth="1"/>
    <col min="2547" max="2547" width="5.5703125" style="22" customWidth="1"/>
    <col min="2548" max="2548" width="7.140625" style="22" customWidth="1"/>
    <col min="2549" max="2549" width="5.42578125" style="22" customWidth="1"/>
    <col min="2550" max="2552" width="5.5703125" style="22" customWidth="1"/>
    <col min="2553" max="2553" width="5.85546875" style="22" customWidth="1"/>
    <col min="2554" max="2554" width="6.28515625" style="22" customWidth="1"/>
    <col min="2555" max="2555" width="5.85546875" style="22" customWidth="1"/>
    <col min="2556" max="2556" width="7.140625" style="22" customWidth="1"/>
    <col min="2557" max="2557" width="6.5703125" style="22" customWidth="1"/>
    <col min="2558" max="2558" width="6.140625" style="22" customWidth="1"/>
    <col min="2559" max="2559" width="6" style="22" customWidth="1"/>
    <col min="2560" max="2560" width="9.42578125" style="22" customWidth="1"/>
    <col min="2561" max="2789" width="9.140625" style="22"/>
    <col min="2790" max="2790" width="12.42578125" style="22" customWidth="1"/>
    <col min="2791" max="2791" width="9.140625" style="22"/>
    <col min="2792" max="2794" width="6.7109375" style="22" customWidth="1"/>
    <col min="2795" max="2796" width="5.5703125" style="22" customWidth="1"/>
    <col min="2797" max="2798" width="6.5703125" style="22" customWidth="1"/>
    <col min="2799" max="2800" width="5.5703125" style="22" customWidth="1"/>
    <col min="2801" max="2801" width="6.42578125" style="22" customWidth="1"/>
    <col min="2802" max="2802" width="6.85546875" style="22" customWidth="1"/>
    <col min="2803" max="2803" width="5.5703125" style="22" customWidth="1"/>
    <col min="2804" max="2804" width="7.140625" style="22" customWidth="1"/>
    <col min="2805" max="2805" width="5.42578125" style="22" customWidth="1"/>
    <col min="2806" max="2808" width="5.5703125" style="22" customWidth="1"/>
    <col min="2809" max="2809" width="5.85546875" style="22" customWidth="1"/>
    <col min="2810" max="2810" width="6.28515625" style="22" customWidth="1"/>
    <col min="2811" max="2811" width="5.85546875" style="22" customWidth="1"/>
    <col min="2812" max="2812" width="7.140625" style="22" customWidth="1"/>
    <col min="2813" max="2813" width="6.5703125" style="22" customWidth="1"/>
    <col min="2814" max="2814" width="6.140625" style="22" customWidth="1"/>
    <col min="2815" max="2815" width="6" style="22" customWidth="1"/>
    <col min="2816" max="2816" width="9.42578125" style="22" customWidth="1"/>
    <col min="2817" max="3045" width="9.140625" style="22"/>
    <col min="3046" max="3046" width="12.42578125" style="22" customWidth="1"/>
    <col min="3047" max="3047" width="9.140625" style="22"/>
    <col min="3048" max="3050" width="6.7109375" style="22" customWidth="1"/>
    <col min="3051" max="3052" width="5.5703125" style="22" customWidth="1"/>
    <col min="3053" max="3054" width="6.5703125" style="22" customWidth="1"/>
    <col min="3055" max="3056" width="5.5703125" style="22" customWidth="1"/>
    <col min="3057" max="3057" width="6.42578125" style="22" customWidth="1"/>
    <col min="3058" max="3058" width="6.85546875" style="22" customWidth="1"/>
    <col min="3059" max="3059" width="5.5703125" style="22" customWidth="1"/>
    <col min="3060" max="3060" width="7.140625" style="22" customWidth="1"/>
    <col min="3061" max="3061" width="5.42578125" style="22" customWidth="1"/>
    <col min="3062" max="3064" width="5.5703125" style="22" customWidth="1"/>
    <col min="3065" max="3065" width="5.85546875" style="22" customWidth="1"/>
    <col min="3066" max="3066" width="6.28515625" style="22" customWidth="1"/>
    <col min="3067" max="3067" width="5.85546875" style="22" customWidth="1"/>
    <col min="3068" max="3068" width="7.140625" style="22" customWidth="1"/>
    <col min="3069" max="3069" width="6.5703125" style="22" customWidth="1"/>
    <col min="3070" max="3070" width="6.140625" style="22" customWidth="1"/>
    <col min="3071" max="3071" width="6" style="22" customWidth="1"/>
    <col min="3072" max="3072" width="9.42578125" style="22" customWidth="1"/>
    <col min="3073" max="3301" width="9.140625" style="22"/>
    <col min="3302" max="3302" width="12.42578125" style="22" customWidth="1"/>
    <col min="3303" max="3303" width="9.140625" style="22"/>
    <col min="3304" max="3306" width="6.7109375" style="22" customWidth="1"/>
    <col min="3307" max="3308" width="5.5703125" style="22" customWidth="1"/>
    <col min="3309" max="3310" width="6.5703125" style="22" customWidth="1"/>
    <col min="3311" max="3312" width="5.5703125" style="22" customWidth="1"/>
    <col min="3313" max="3313" width="6.42578125" style="22" customWidth="1"/>
    <col min="3314" max="3314" width="6.85546875" style="22" customWidth="1"/>
    <col min="3315" max="3315" width="5.5703125" style="22" customWidth="1"/>
    <col min="3316" max="3316" width="7.140625" style="22" customWidth="1"/>
    <col min="3317" max="3317" width="5.42578125" style="22" customWidth="1"/>
    <col min="3318" max="3320" width="5.5703125" style="22" customWidth="1"/>
    <col min="3321" max="3321" width="5.85546875" style="22" customWidth="1"/>
    <col min="3322" max="3322" width="6.28515625" style="22" customWidth="1"/>
    <col min="3323" max="3323" width="5.85546875" style="22" customWidth="1"/>
    <col min="3324" max="3324" width="7.140625" style="22" customWidth="1"/>
    <col min="3325" max="3325" width="6.5703125" style="22" customWidth="1"/>
    <col min="3326" max="3326" width="6.140625" style="22" customWidth="1"/>
    <col min="3327" max="3327" width="6" style="22" customWidth="1"/>
    <col min="3328" max="3328" width="9.42578125" style="22" customWidth="1"/>
    <col min="3329" max="3557" width="9.140625" style="22"/>
    <col min="3558" max="3558" width="12.42578125" style="22" customWidth="1"/>
    <col min="3559" max="3559" width="9.140625" style="22"/>
    <col min="3560" max="3562" width="6.7109375" style="22" customWidth="1"/>
    <col min="3563" max="3564" width="5.5703125" style="22" customWidth="1"/>
    <col min="3565" max="3566" width="6.5703125" style="22" customWidth="1"/>
    <col min="3567" max="3568" width="5.5703125" style="22" customWidth="1"/>
    <col min="3569" max="3569" width="6.42578125" style="22" customWidth="1"/>
    <col min="3570" max="3570" width="6.85546875" style="22" customWidth="1"/>
    <col min="3571" max="3571" width="5.5703125" style="22" customWidth="1"/>
    <col min="3572" max="3572" width="7.140625" style="22" customWidth="1"/>
    <col min="3573" max="3573" width="5.42578125" style="22" customWidth="1"/>
    <col min="3574" max="3576" width="5.5703125" style="22" customWidth="1"/>
    <col min="3577" max="3577" width="5.85546875" style="22" customWidth="1"/>
    <col min="3578" max="3578" width="6.28515625" style="22" customWidth="1"/>
    <col min="3579" max="3579" width="5.85546875" style="22" customWidth="1"/>
    <col min="3580" max="3580" width="7.140625" style="22" customWidth="1"/>
    <col min="3581" max="3581" width="6.5703125" style="22" customWidth="1"/>
    <col min="3582" max="3582" width="6.140625" style="22" customWidth="1"/>
    <col min="3583" max="3583" width="6" style="22" customWidth="1"/>
    <col min="3584" max="3584" width="9.42578125" style="22" customWidth="1"/>
    <col min="3585" max="3813" width="9.140625" style="22"/>
    <col min="3814" max="3814" width="12.42578125" style="22" customWidth="1"/>
    <col min="3815" max="3815" width="9.140625" style="22"/>
    <col min="3816" max="3818" width="6.7109375" style="22" customWidth="1"/>
    <col min="3819" max="3820" width="5.5703125" style="22" customWidth="1"/>
    <col min="3821" max="3822" width="6.5703125" style="22" customWidth="1"/>
    <col min="3823" max="3824" width="5.5703125" style="22" customWidth="1"/>
    <col min="3825" max="3825" width="6.42578125" style="22" customWidth="1"/>
    <col min="3826" max="3826" width="6.85546875" style="22" customWidth="1"/>
    <col min="3827" max="3827" width="5.5703125" style="22" customWidth="1"/>
    <col min="3828" max="3828" width="7.140625" style="22" customWidth="1"/>
    <col min="3829" max="3829" width="5.42578125" style="22" customWidth="1"/>
    <col min="3830" max="3832" width="5.5703125" style="22" customWidth="1"/>
    <col min="3833" max="3833" width="5.85546875" style="22" customWidth="1"/>
    <col min="3834" max="3834" width="6.28515625" style="22" customWidth="1"/>
    <col min="3835" max="3835" width="5.85546875" style="22" customWidth="1"/>
    <col min="3836" max="3836" width="7.140625" style="22" customWidth="1"/>
    <col min="3837" max="3837" width="6.5703125" style="22" customWidth="1"/>
    <col min="3838" max="3838" width="6.140625" style="22" customWidth="1"/>
    <col min="3839" max="3839" width="6" style="22" customWidth="1"/>
    <col min="3840" max="3840" width="9.42578125" style="22" customWidth="1"/>
    <col min="3841" max="4069" width="9.140625" style="22"/>
    <col min="4070" max="4070" width="12.42578125" style="22" customWidth="1"/>
    <col min="4071" max="4071" width="9.140625" style="22"/>
    <col min="4072" max="4074" width="6.7109375" style="22" customWidth="1"/>
    <col min="4075" max="4076" width="5.5703125" style="22" customWidth="1"/>
    <col min="4077" max="4078" width="6.5703125" style="22" customWidth="1"/>
    <col min="4079" max="4080" width="5.5703125" style="22" customWidth="1"/>
    <col min="4081" max="4081" width="6.42578125" style="22" customWidth="1"/>
    <col min="4082" max="4082" width="6.85546875" style="22" customWidth="1"/>
    <col min="4083" max="4083" width="5.5703125" style="22" customWidth="1"/>
    <col min="4084" max="4084" width="7.140625" style="22" customWidth="1"/>
    <col min="4085" max="4085" width="5.42578125" style="22" customWidth="1"/>
    <col min="4086" max="4088" width="5.5703125" style="22" customWidth="1"/>
    <col min="4089" max="4089" width="5.85546875" style="22" customWidth="1"/>
    <col min="4090" max="4090" width="6.28515625" style="22" customWidth="1"/>
    <col min="4091" max="4091" width="5.85546875" style="22" customWidth="1"/>
    <col min="4092" max="4092" width="7.140625" style="22" customWidth="1"/>
    <col min="4093" max="4093" width="6.5703125" style="22" customWidth="1"/>
    <col min="4094" max="4094" width="6.140625" style="22" customWidth="1"/>
    <col min="4095" max="4095" width="6" style="22" customWidth="1"/>
    <col min="4096" max="4096" width="9.42578125" style="22" customWidth="1"/>
    <col min="4097" max="4325" width="9.140625" style="22"/>
    <col min="4326" max="4326" width="12.42578125" style="22" customWidth="1"/>
    <col min="4327" max="4327" width="9.140625" style="22"/>
    <col min="4328" max="4330" width="6.7109375" style="22" customWidth="1"/>
    <col min="4331" max="4332" width="5.5703125" style="22" customWidth="1"/>
    <col min="4333" max="4334" width="6.5703125" style="22" customWidth="1"/>
    <col min="4335" max="4336" width="5.5703125" style="22" customWidth="1"/>
    <col min="4337" max="4337" width="6.42578125" style="22" customWidth="1"/>
    <col min="4338" max="4338" width="6.85546875" style="22" customWidth="1"/>
    <col min="4339" max="4339" width="5.5703125" style="22" customWidth="1"/>
    <col min="4340" max="4340" width="7.140625" style="22" customWidth="1"/>
    <col min="4341" max="4341" width="5.42578125" style="22" customWidth="1"/>
    <col min="4342" max="4344" width="5.5703125" style="22" customWidth="1"/>
    <col min="4345" max="4345" width="5.85546875" style="22" customWidth="1"/>
    <col min="4346" max="4346" width="6.28515625" style="22" customWidth="1"/>
    <col min="4347" max="4347" width="5.85546875" style="22" customWidth="1"/>
    <col min="4348" max="4348" width="7.140625" style="22" customWidth="1"/>
    <col min="4349" max="4349" width="6.5703125" style="22" customWidth="1"/>
    <col min="4350" max="4350" width="6.140625" style="22" customWidth="1"/>
    <col min="4351" max="4351" width="6" style="22" customWidth="1"/>
    <col min="4352" max="4352" width="9.42578125" style="22" customWidth="1"/>
    <col min="4353" max="4581" width="9.140625" style="22"/>
    <col min="4582" max="4582" width="12.42578125" style="22" customWidth="1"/>
    <col min="4583" max="4583" width="9.140625" style="22"/>
    <col min="4584" max="4586" width="6.7109375" style="22" customWidth="1"/>
    <col min="4587" max="4588" width="5.5703125" style="22" customWidth="1"/>
    <col min="4589" max="4590" width="6.5703125" style="22" customWidth="1"/>
    <col min="4591" max="4592" width="5.5703125" style="22" customWidth="1"/>
    <col min="4593" max="4593" width="6.42578125" style="22" customWidth="1"/>
    <col min="4594" max="4594" width="6.85546875" style="22" customWidth="1"/>
    <col min="4595" max="4595" width="5.5703125" style="22" customWidth="1"/>
    <col min="4596" max="4596" width="7.140625" style="22" customWidth="1"/>
    <col min="4597" max="4597" width="5.42578125" style="22" customWidth="1"/>
    <col min="4598" max="4600" width="5.5703125" style="22" customWidth="1"/>
    <col min="4601" max="4601" width="5.85546875" style="22" customWidth="1"/>
    <col min="4602" max="4602" width="6.28515625" style="22" customWidth="1"/>
    <col min="4603" max="4603" width="5.85546875" style="22" customWidth="1"/>
    <col min="4604" max="4604" width="7.140625" style="22" customWidth="1"/>
    <col min="4605" max="4605" width="6.5703125" style="22" customWidth="1"/>
    <col min="4606" max="4606" width="6.140625" style="22" customWidth="1"/>
    <col min="4607" max="4607" width="6" style="22" customWidth="1"/>
    <col min="4608" max="4608" width="9.42578125" style="22" customWidth="1"/>
    <col min="4609" max="4837" width="9.140625" style="22"/>
    <col min="4838" max="4838" width="12.42578125" style="22" customWidth="1"/>
    <col min="4839" max="4839" width="9.140625" style="22"/>
    <col min="4840" max="4842" width="6.7109375" style="22" customWidth="1"/>
    <col min="4843" max="4844" width="5.5703125" style="22" customWidth="1"/>
    <col min="4845" max="4846" width="6.5703125" style="22" customWidth="1"/>
    <col min="4847" max="4848" width="5.5703125" style="22" customWidth="1"/>
    <col min="4849" max="4849" width="6.42578125" style="22" customWidth="1"/>
    <col min="4850" max="4850" width="6.85546875" style="22" customWidth="1"/>
    <col min="4851" max="4851" width="5.5703125" style="22" customWidth="1"/>
    <col min="4852" max="4852" width="7.140625" style="22" customWidth="1"/>
    <col min="4853" max="4853" width="5.42578125" style="22" customWidth="1"/>
    <col min="4854" max="4856" width="5.5703125" style="22" customWidth="1"/>
    <col min="4857" max="4857" width="5.85546875" style="22" customWidth="1"/>
    <col min="4858" max="4858" width="6.28515625" style="22" customWidth="1"/>
    <col min="4859" max="4859" width="5.85546875" style="22" customWidth="1"/>
    <col min="4860" max="4860" width="7.140625" style="22" customWidth="1"/>
    <col min="4861" max="4861" width="6.5703125" style="22" customWidth="1"/>
    <col min="4862" max="4862" width="6.140625" style="22" customWidth="1"/>
    <col min="4863" max="4863" width="6" style="22" customWidth="1"/>
    <col min="4864" max="4864" width="9.42578125" style="22" customWidth="1"/>
    <col min="4865" max="5093" width="9.140625" style="22"/>
    <col min="5094" max="5094" width="12.42578125" style="22" customWidth="1"/>
    <col min="5095" max="5095" width="9.140625" style="22"/>
    <col min="5096" max="5098" width="6.7109375" style="22" customWidth="1"/>
    <col min="5099" max="5100" width="5.5703125" style="22" customWidth="1"/>
    <col min="5101" max="5102" width="6.5703125" style="22" customWidth="1"/>
    <col min="5103" max="5104" width="5.5703125" style="22" customWidth="1"/>
    <col min="5105" max="5105" width="6.42578125" style="22" customWidth="1"/>
    <col min="5106" max="5106" width="6.85546875" style="22" customWidth="1"/>
    <col min="5107" max="5107" width="5.5703125" style="22" customWidth="1"/>
    <col min="5108" max="5108" width="7.140625" style="22" customWidth="1"/>
    <col min="5109" max="5109" width="5.42578125" style="22" customWidth="1"/>
    <col min="5110" max="5112" width="5.5703125" style="22" customWidth="1"/>
    <col min="5113" max="5113" width="5.85546875" style="22" customWidth="1"/>
    <col min="5114" max="5114" width="6.28515625" style="22" customWidth="1"/>
    <col min="5115" max="5115" width="5.85546875" style="22" customWidth="1"/>
    <col min="5116" max="5116" width="7.140625" style="22" customWidth="1"/>
    <col min="5117" max="5117" width="6.5703125" style="22" customWidth="1"/>
    <col min="5118" max="5118" width="6.140625" style="22" customWidth="1"/>
    <col min="5119" max="5119" width="6" style="22" customWidth="1"/>
    <col min="5120" max="5120" width="9.42578125" style="22" customWidth="1"/>
    <col min="5121" max="5349" width="9.140625" style="22"/>
    <col min="5350" max="5350" width="12.42578125" style="22" customWidth="1"/>
    <col min="5351" max="5351" width="9.140625" style="22"/>
    <col min="5352" max="5354" width="6.7109375" style="22" customWidth="1"/>
    <col min="5355" max="5356" width="5.5703125" style="22" customWidth="1"/>
    <col min="5357" max="5358" width="6.5703125" style="22" customWidth="1"/>
    <col min="5359" max="5360" width="5.5703125" style="22" customWidth="1"/>
    <col min="5361" max="5361" width="6.42578125" style="22" customWidth="1"/>
    <col min="5362" max="5362" width="6.85546875" style="22" customWidth="1"/>
    <col min="5363" max="5363" width="5.5703125" style="22" customWidth="1"/>
    <col min="5364" max="5364" width="7.140625" style="22" customWidth="1"/>
    <col min="5365" max="5365" width="5.42578125" style="22" customWidth="1"/>
    <col min="5366" max="5368" width="5.5703125" style="22" customWidth="1"/>
    <col min="5369" max="5369" width="5.85546875" style="22" customWidth="1"/>
    <col min="5370" max="5370" width="6.28515625" style="22" customWidth="1"/>
    <col min="5371" max="5371" width="5.85546875" style="22" customWidth="1"/>
    <col min="5372" max="5372" width="7.140625" style="22" customWidth="1"/>
    <col min="5373" max="5373" width="6.5703125" style="22" customWidth="1"/>
    <col min="5374" max="5374" width="6.140625" style="22" customWidth="1"/>
    <col min="5375" max="5375" width="6" style="22" customWidth="1"/>
    <col min="5376" max="5376" width="9.42578125" style="22" customWidth="1"/>
    <col min="5377" max="5605" width="9.140625" style="22"/>
    <col min="5606" max="5606" width="12.42578125" style="22" customWidth="1"/>
    <col min="5607" max="5607" width="9.140625" style="22"/>
    <col min="5608" max="5610" width="6.7109375" style="22" customWidth="1"/>
    <col min="5611" max="5612" width="5.5703125" style="22" customWidth="1"/>
    <col min="5613" max="5614" width="6.5703125" style="22" customWidth="1"/>
    <col min="5615" max="5616" width="5.5703125" style="22" customWidth="1"/>
    <col min="5617" max="5617" width="6.42578125" style="22" customWidth="1"/>
    <col min="5618" max="5618" width="6.85546875" style="22" customWidth="1"/>
    <col min="5619" max="5619" width="5.5703125" style="22" customWidth="1"/>
    <col min="5620" max="5620" width="7.140625" style="22" customWidth="1"/>
    <col min="5621" max="5621" width="5.42578125" style="22" customWidth="1"/>
    <col min="5622" max="5624" width="5.5703125" style="22" customWidth="1"/>
    <col min="5625" max="5625" width="5.85546875" style="22" customWidth="1"/>
    <col min="5626" max="5626" width="6.28515625" style="22" customWidth="1"/>
    <col min="5627" max="5627" width="5.85546875" style="22" customWidth="1"/>
    <col min="5628" max="5628" width="7.140625" style="22" customWidth="1"/>
    <col min="5629" max="5629" width="6.5703125" style="22" customWidth="1"/>
    <col min="5630" max="5630" width="6.140625" style="22" customWidth="1"/>
    <col min="5631" max="5631" width="6" style="22" customWidth="1"/>
    <col min="5632" max="5632" width="9.42578125" style="22" customWidth="1"/>
    <col min="5633" max="5861" width="9.140625" style="22"/>
    <col min="5862" max="5862" width="12.42578125" style="22" customWidth="1"/>
    <col min="5863" max="5863" width="9.140625" style="22"/>
    <col min="5864" max="5866" width="6.7109375" style="22" customWidth="1"/>
    <col min="5867" max="5868" width="5.5703125" style="22" customWidth="1"/>
    <col min="5869" max="5870" width="6.5703125" style="22" customWidth="1"/>
    <col min="5871" max="5872" width="5.5703125" style="22" customWidth="1"/>
    <col min="5873" max="5873" width="6.42578125" style="22" customWidth="1"/>
    <col min="5874" max="5874" width="6.85546875" style="22" customWidth="1"/>
    <col min="5875" max="5875" width="5.5703125" style="22" customWidth="1"/>
    <col min="5876" max="5876" width="7.140625" style="22" customWidth="1"/>
    <col min="5877" max="5877" width="5.42578125" style="22" customWidth="1"/>
    <col min="5878" max="5880" width="5.5703125" style="22" customWidth="1"/>
    <col min="5881" max="5881" width="5.85546875" style="22" customWidth="1"/>
    <col min="5882" max="5882" width="6.28515625" style="22" customWidth="1"/>
    <col min="5883" max="5883" width="5.85546875" style="22" customWidth="1"/>
    <col min="5884" max="5884" width="7.140625" style="22" customWidth="1"/>
    <col min="5885" max="5885" width="6.5703125" style="22" customWidth="1"/>
    <col min="5886" max="5886" width="6.140625" style="22" customWidth="1"/>
    <col min="5887" max="5887" width="6" style="22" customWidth="1"/>
    <col min="5888" max="5888" width="9.42578125" style="22" customWidth="1"/>
    <col min="5889" max="6117" width="9.140625" style="22"/>
    <col min="6118" max="6118" width="12.42578125" style="22" customWidth="1"/>
    <col min="6119" max="6119" width="9.140625" style="22"/>
    <col min="6120" max="6122" width="6.7109375" style="22" customWidth="1"/>
    <col min="6123" max="6124" width="5.5703125" style="22" customWidth="1"/>
    <col min="6125" max="6126" width="6.5703125" style="22" customWidth="1"/>
    <col min="6127" max="6128" width="5.5703125" style="22" customWidth="1"/>
    <col min="6129" max="6129" width="6.42578125" style="22" customWidth="1"/>
    <col min="6130" max="6130" width="6.85546875" style="22" customWidth="1"/>
    <col min="6131" max="6131" width="5.5703125" style="22" customWidth="1"/>
    <col min="6132" max="6132" width="7.140625" style="22" customWidth="1"/>
    <col min="6133" max="6133" width="5.42578125" style="22" customWidth="1"/>
    <col min="6134" max="6136" width="5.5703125" style="22" customWidth="1"/>
    <col min="6137" max="6137" width="5.85546875" style="22" customWidth="1"/>
    <col min="6138" max="6138" width="6.28515625" style="22" customWidth="1"/>
    <col min="6139" max="6139" width="5.85546875" style="22" customWidth="1"/>
    <col min="6140" max="6140" width="7.140625" style="22" customWidth="1"/>
    <col min="6141" max="6141" width="6.5703125" style="22" customWidth="1"/>
    <col min="6142" max="6142" width="6.140625" style="22" customWidth="1"/>
    <col min="6143" max="6143" width="6" style="22" customWidth="1"/>
    <col min="6144" max="6144" width="9.42578125" style="22" customWidth="1"/>
    <col min="6145" max="6373" width="9.140625" style="22"/>
    <col min="6374" max="6374" width="12.42578125" style="22" customWidth="1"/>
    <col min="6375" max="6375" width="9.140625" style="22"/>
    <col min="6376" max="6378" width="6.7109375" style="22" customWidth="1"/>
    <col min="6379" max="6380" width="5.5703125" style="22" customWidth="1"/>
    <col min="6381" max="6382" width="6.5703125" style="22" customWidth="1"/>
    <col min="6383" max="6384" width="5.5703125" style="22" customWidth="1"/>
    <col min="6385" max="6385" width="6.42578125" style="22" customWidth="1"/>
    <col min="6386" max="6386" width="6.85546875" style="22" customWidth="1"/>
    <col min="6387" max="6387" width="5.5703125" style="22" customWidth="1"/>
    <col min="6388" max="6388" width="7.140625" style="22" customWidth="1"/>
    <col min="6389" max="6389" width="5.42578125" style="22" customWidth="1"/>
    <col min="6390" max="6392" width="5.5703125" style="22" customWidth="1"/>
    <col min="6393" max="6393" width="5.85546875" style="22" customWidth="1"/>
    <col min="6394" max="6394" width="6.28515625" style="22" customWidth="1"/>
    <col min="6395" max="6395" width="5.85546875" style="22" customWidth="1"/>
    <col min="6396" max="6396" width="7.140625" style="22" customWidth="1"/>
    <col min="6397" max="6397" width="6.5703125" style="22" customWidth="1"/>
    <col min="6398" max="6398" width="6.140625" style="22" customWidth="1"/>
    <col min="6399" max="6399" width="6" style="22" customWidth="1"/>
    <col min="6400" max="6400" width="9.42578125" style="22" customWidth="1"/>
    <col min="6401" max="6629" width="9.140625" style="22"/>
    <col min="6630" max="6630" width="12.42578125" style="22" customWidth="1"/>
    <col min="6631" max="6631" width="9.140625" style="22"/>
    <col min="6632" max="6634" width="6.7109375" style="22" customWidth="1"/>
    <col min="6635" max="6636" width="5.5703125" style="22" customWidth="1"/>
    <col min="6637" max="6638" width="6.5703125" style="22" customWidth="1"/>
    <col min="6639" max="6640" width="5.5703125" style="22" customWidth="1"/>
    <col min="6641" max="6641" width="6.42578125" style="22" customWidth="1"/>
    <col min="6642" max="6642" width="6.85546875" style="22" customWidth="1"/>
    <col min="6643" max="6643" width="5.5703125" style="22" customWidth="1"/>
    <col min="6644" max="6644" width="7.140625" style="22" customWidth="1"/>
    <col min="6645" max="6645" width="5.42578125" style="22" customWidth="1"/>
    <col min="6646" max="6648" width="5.5703125" style="22" customWidth="1"/>
    <col min="6649" max="6649" width="5.85546875" style="22" customWidth="1"/>
    <col min="6650" max="6650" width="6.28515625" style="22" customWidth="1"/>
    <col min="6651" max="6651" width="5.85546875" style="22" customWidth="1"/>
    <col min="6652" max="6652" width="7.140625" style="22" customWidth="1"/>
    <col min="6653" max="6653" width="6.5703125" style="22" customWidth="1"/>
    <col min="6654" max="6654" width="6.140625" style="22" customWidth="1"/>
    <col min="6655" max="6655" width="6" style="22" customWidth="1"/>
    <col min="6656" max="6656" width="9.42578125" style="22" customWidth="1"/>
    <col min="6657" max="6885" width="9.140625" style="22"/>
    <col min="6886" max="6886" width="12.42578125" style="22" customWidth="1"/>
    <col min="6887" max="6887" width="9.140625" style="22"/>
    <col min="6888" max="6890" width="6.7109375" style="22" customWidth="1"/>
    <col min="6891" max="6892" width="5.5703125" style="22" customWidth="1"/>
    <col min="6893" max="6894" width="6.5703125" style="22" customWidth="1"/>
    <col min="6895" max="6896" width="5.5703125" style="22" customWidth="1"/>
    <col min="6897" max="6897" width="6.42578125" style="22" customWidth="1"/>
    <col min="6898" max="6898" width="6.85546875" style="22" customWidth="1"/>
    <col min="6899" max="6899" width="5.5703125" style="22" customWidth="1"/>
    <col min="6900" max="6900" width="7.140625" style="22" customWidth="1"/>
    <col min="6901" max="6901" width="5.42578125" style="22" customWidth="1"/>
    <col min="6902" max="6904" width="5.5703125" style="22" customWidth="1"/>
    <col min="6905" max="6905" width="5.85546875" style="22" customWidth="1"/>
    <col min="6906" max="6906" width="6.28515625" style="22" customWidth="1"/>
    <col min="6907" max="6907" width="5.85546875" style="22" customWidth="1"/>
    <col min="6908" max="6908" width="7.140625" style="22" customWidth="1"/>
    <col min="6909" max="6909" width="6.5703125" style="22" customWidth="1"/>
    <col min="6910" max="6910" width="6.140625" style="22" customWidth="1"/>
    <col min="6911" max="6911" width="6" style="22" customWidth="1"/>
    <col min="6912" max="6912" width="9.42578125" style="22" customWidth="1"/>
    <col min="6913" max="7141" width="9.140625" style="22"/>
    <col min="7142" max="7142" width="12.42578125" style="22" customWidth="1"/>
    <col min="7143" max="7143" width="9.140625" style="22"/>
    <col min="7144" max="7146" width="6.7109375" style="22" customWidth="1"/>
    <col min="7147" max="7148" width="5.5703125" style="22" customWidth="1"/>
    <col min="7149" max="7150" width="6.5703125" style="22" customWidth="1"/>
    <col min="7151" max="7152" width="5.5703125" style="22" customWidth="1"/>
    <col min="7153" max="7153" width="6.42578125" style="22" customWidth="1"/>
    <col min="7154" max="7154" width="6.85546875" style="22" customWidth="1"/>
    <col min="7155" max="7155" width="5.5703125" style="22" customWidth="1"/>
    <col min="7156" max="7156" width="7.140625" style="22" customWidth="1"/>
    <col min="7157" max="7157" width="5.42578125" style="22" customWidth="1"/>
    <col min="7158" max="7160" width="5.5703125" style="22" customWidth="1"/>
    <col min="7161" max="7161" width="5.85546875" style="22" customWidth="1"/>
    <col min="7162" max="7162" width="6.28515625" style="22" customWidth="1"/>
    <col min="7163" max="7163" width="5.85546875" style="22" customWidth="1"/>
    <col min="7164" max="7164" width="7.140625" style="22" customWidth="1"/>
    <col min="7165" max="7165" width="6.5703125" style="22" customWidth="1"/>
    <col min="7166" max="7166" width="6.140625" style="22" customWidth="1"/>
    <col min="7167" max="7167" width="6" style="22" customWidth="1"/>
    <col min="7168" max="7168" width="9.42578125" style="22" customWidth="1"/>
    <col min="7169" max="7397" width="9.140625" style="22"/>
    <col min="7398" max="7398" width="12.42578125" style="22" customWidth="1"/>
    <col min="7399" max="7399" width="9.140625" style="22"/>
    <col min="7400" max="7402" width="6.7109375" style="22" customWidth="1"/>
    <col min="7403" max="7404" width="5.5703125" style="22" customWidth="1"/>
    <col min="7405" max="7406" width="6.5703125" style="22" customWidth="1"/>
    <col min="7407" max="7408" width="5.5703125" style="22" customWidth="1"/>
    <col min="7409" max="7409" width="6.42578125" style="22" customWidth="1"/>
    <col min="7410" max="7410" width="6.85546875" style="22" customWidth="1"/>
    <col min="7411" max="7411" width="5.5703125" style="22" customWidth="1"/>
    <col min="7412" max="7412" width="7.140625" style="22" customWidth="1"/>
    <col min="7413" max="7413" width="5.42578125" style="22" customWidth="1"/>
    <col min="7414" max="7416" width="5.5703125" style="22" customWidth="1"/>
    <col min="7417" max="7417" width="5.85546875" style="22" customWidth="1"/>
    <col min="7418" max="7418" width="6.28515625" style="22" customWidth="1"/>
    <col min="7419" max="7419" width="5.85546875" style="22" customWidth="1"/>
    <col min="7420" max="7420" width="7.140625" style="22" customWidth="1"/>
    <col min="7421" max="7421" width="6.5703125" style="22" customWidth="1"/>
    <col min="7422" max="7422" width="6.140625" style="22" customWidth="1"/>
    <col min="7423" max="7423" width="6" style="22" customWidth="1"/>
    <col min="7424" max="7424" width="9.42578125" style="22" customWidth="1"/>
    <col min="7425" max="7653" width="9.140625" style="22"/>
    <col min="7654" max="7654" width="12.42578125" style="22" customWidth="1"/>
    <col min="7655" max="7655" width="9.140625" style="22"/>
    <col min="7656" max="7658" width="6.7109375" style="22" customWidth="1"/>
    <col min="7659" max="7660" width="5.5703125" style="22" customWidth="1"/>
    <col min="7661" max="7662" width="6.5703125" style="22" customWidth="1"/>
    <col min="7663" max="7664" width="5.5703125" style="22" customWidth="1"/>
    <col min="7665" max="7665" width="6.42578125" style="22" customWidth="1"/>
    <col min="7666" max="7666" width="6.85546875" style="22" customWidth="1"/>
    <col min="7667" max="7667" width="5.5703125" style="22" customWidth="1"/>
    <col min="7668" max="7668" width="7.140625" style="22" customWidth="1"/>
    <col min="7669" max="7669" width="5.42578125" style="22" customWidth="1"/>
    <col min="7670" max="7672" width="5.5703125" style="22" customWidth="1"/>
    <col min="7673" max="7673" width="5.85546875" style="22" customWidth="1"/>
    <col min="7674" max="7674" width="6.28515625" style="22" customWidth="1"/>
    <col min="7675" max="7675" width="5.85546875" style="22" customWidth="1"/>
    <col min="7676" max="7676" width="7.140625" style="22" customWidth="1"/>
    <col min="7677" max="7677" width="6.5703125" style="22" customWidth="1"/>
    <col min="7678" max="7678" width="6.140625" style="22" customWidth="1"/>
    <col min="7679" max="7679" width="6" style="22" customWidth="1"/>
    <col min="7680" max="7680" width="9.42578125" style="22" customWidth="1"/>
    <col min="7681" max="7909" width="9.140625" style="22"/>
    <col min="7910" max="7910" width="12.42578125" style="22" customWidth="1"/>
    <col min="7911" max="7911" width="9.140625" style="22"/>
    <col min="7912" max="7914" width="6.7109375" style="22" customWidth="1"/>
    <col min="7915" max="7916" width="5.5703125" style="22" customWidth="1"/>
    <col min="7917" max="7918" width="6.5703125" style="22" customWidth="1"/>
    <col min="7919" max="7920" width="5.5703125" style="22" customWidth="1"/>
    <col min="7921" max="7921" width="6.42578125" style="22" customWidth="1"/>
    <col min="7922" max="7922" width="6.85546875" style="22" customWidth="1"/>
    <col min="7923" max="7923" width="5.5703125" style="22" customWidth="1"/>
    <col min="7924" max="7924" width="7.140625" style="22" customWidth="1"/>
    <col min="7925" max="7925" width="5.42578125" style="22" customWidth="1"/>
    <col min="7926" max="7928" width="5.5703125" style="22" customWidth="1"/>
    <col min="7929" max="7929" width="5.85546875" style="22" customWidth="1"/>
    <col min="7930" max="7930" width="6.28515625" style="22" customWidth="1"/>
    <col min="7931" max="7931" width="5.85546875" style="22" customWidth="1"/>
    <col min="7932" max="7932" width="7.140625" style="22" customWidth="1"/>
    <col min="7933" max="7933" width="6.5703125" style="22" customWidth="1"/>
    <col min="7934" max="7934" width="6.140625" style="22" customWidth="1"/>
    <col min="7935" max="7935" width="6" style="22" customWidth="1"/>
    <col min="7936" max="7936" width="9.42578125" style="22" customWidth="1"/>
    <col min="7937" max="8165" width="9.140625" style="22"/>
    <col min="8166" max="8166" width="12.42578125" style="22" customWidth="1"/>
    <col min="8167" max="8167" width="9.140625" style="22"/>
    <col min="8168" max="8170" width="6.7109375" style="22" customWidth="1"/>
    <col min="8171" max="8172" width="5.5703125" style="22" customWidth="1"/>
    <col min="8173" max="8174" width="6.5703125" style="22" customWidth="1"/>
    <col min="8175" max="8176" width="5.5703125" style="22" customWidth="1"/>
    <col min="8177" max="8177" width="6.42578125" style="22" customWidth="1"/>
    <col min="8178" max="8178" width="6.85546875" style="22" customWidth="1"/>
    <col min="8179" max="8179" width="5.5703125" style="22" customWidth="1"/>
    <col min="8180" max="8180" width="7.140625" style="22" customWidth="1"/>
    <col min="8181" max="8181" width="5.42578125" style="22" customWidth="1"/>
    <col min="8182" max="8184" width="5.5703125" style="22" customWidth="1"/>
    <col min="8185" max="8185" width="5.85546875" style="22" customWidth="1"/>
    <col min="8186" max="8186" width="6.28515625" style="22" customWidth="1"/>
    <col min="8187" max="8187" width="5.85546875" style="22" customWidth="1"/>
    <col min="8188" max="8188" width="7.140625" style="22" customWidth="1"/>
    <col min="8189" max="8189" width="6.5703125" style="22" customWidth="1"/>
    <col min="8190" max="8190" width="6.140625" style="22" customWidth="1"/>
    <col min="8191" max="8191" width="6" style="22" customWidth="1"/>
    <col min="8192" max="8192" width="9.42578125" style="22" customWidth="1"/>
    <col min="8193" max="8421" width="9.140625" style="22"/>
    <col min="8422" max="8422" width="12.42578125" style="22" customWidth="1"/>
    <col min="8423" max="8423" width="9.140625" style="22"/>
    <col min="8424" max="8426" width="6.7109375" style="22" customWidth="1"/>
    <col min="8427" max="8428" width="5.5703125" style="22" customWidth="1"/>
    <col min="8429" max="8430" width="6.5703125" style="22" customWidth="1"/>
    <col min="8431" max="8432" width="5.5703125" style="22" customWidth="1"/>
    <col min="8433" max="8433" width="6.42578125" style="22" customWidth="1"/>
    <col min="8434" max="8434" width="6.85546875" style="22" customWidth="1"/>
    <col min="8435" max="8435" width="5.5703125" style="22" customWidth="1"/>
    <col min="8436" max="8436" width="7.140625" style="22" customWidth="1"/>
    <col min="8437" max="8437" width="5.42578125" style="22" customWidth="1"/>
    <col min="8438" max="8440" width="5.5703125" style="22" customWidth="1"/>
    <col min="8441" max="8441" width="5.85546875" style="22" customWidth="1"/>
    <col min="8442" max="8442" width="6.28515625" style="22" customWidth="1"/>
    <col min="8443" max="8443" width="5.85546875" style="22" customWidth="1"/>
    <col min="8444" max="8444" width="7.140625" style="22" customWidth="1"/>
    <col min="8445" max="8445" width="6.5703125" style="22" customWidth="1"/>
    <col min="8446" max="8446" width="6.140625" style="22" customWidth="1"/>
    <col min="8447" max="8447" width="6" style="22" customWidth="1"/>
    <col min="8448" max="8448" width="9.42578125" style="22" customWidth="1"/>
    <col min="8449" max="8677" width="9.140625" style="22"/>
    <col min="8678" max="8678" width="12.42578125" style="22" customWidth="1"/>
    <col min="8679" max="8679" width="9.140625" style="22"/>
    <col min="8680" max="8682" width="6.7109375" style="22" customWidth="1"/>
    <col min="8683" max="8684" width="5.5703125" style="22" customWidth="1"/>
    <col min="8685" max="8686" width="6.5703125" style="22" customWidth="1"/>
    <col min="8687" max="8688" width="5.5703125" style="22" customWidth="1"/>
    <col min="8689" max="8689" width="6.42578125" style="22" customWidth="1"/>
    <col min="8690" max="8690" width="6.85546875" style="22" customWidth="1"/>
    <col min="8691" max="8691" width="5.5703125" style="22" customWidth="1"/>
    <col min="8692" max="8692" width="7.140625" style="22" customWidth="1"/>
    <col min="8693" max="8693" width="5.42578125" style="22" customWidth="1"/>
    <col min="8694" max="8696" width="5.5703125" style="22" customWidth="1"/>
    <col min="8697" max="8697" width="5.85546875" style="22" customWidth="1"/>
    <col min="8698" max="8698" width="6.28515625" style="22" customWidth="1"/>
    <col min="8699" max="8699" width="5.85546875" style="22" customWidth="1"/>
    <col min="8700" max="8700" width="7.140625" style="22" customWidth="1"/>
    <col min="8701" max="8701" width="6.5703125" style="22" customWidth="1"/>
    <col min="8702" max="8702" width="6.140625" style="22" customWidth="1"/>
    <col min="8703" max="8703" width="6" style="22" customWidth="1"/>
    <col min="8704" max="8704" width="9.42578125" style="22" customWidth="1"/>
    <col min="8705" max="8933" width="9.140625" style="22"/>
    <col min="8934" max="8934" width="12.42578125" style="22" customWidth="1"/>
    <col min="8935" max="8935" width="9.140625" style="22"/>
    <col min="8936" max="8938" width="6.7109375" style="22" customWidth="1"/>
    <col min="8939" max="8940" width="5.5703125" style="22" customWidth="1"/>
    <col min="8941" max="8942" width="6.5703125" style="22" customWidth="1"/>
    <col min="8943" max="8944" width="5.5703125" style="22" customWidth="1"/>
    <col min="8945" max="8945" width="6.42578125" style="22" customWidth="1"/>
    <col min="8946" max="8946" width="6.85546875" style="22" customWidth="1"/>
    <col min="8947" max="8947" width="5.5703125" style="22" customWidth="1"/>
    <col min="8948" max="8948" width="7.140625" style="22" customWidth="1"/>
    <col min="8949" max="8949" width="5.42578125" style="22" customWidth="1"/>
    <col min="8950" max="8952" width="5.5703125" style="22" customWidth="1"/>
    <col min="8953" max="8953" width="5.85546875" style="22" customWidth="1"/>
    <col min="8954" max="8954" width="6.28515625" style="22" customWidth="1"/>
    <col min="8955" max="8955" width="5.85546875" style="22" customWidth="1"/>
    <col min="8956" max="8956" width="7.140625" style="22" customWidth="1"/>
    <col min="8957" max="8957" width="6.5703125" style="22" customWidth="1"/>
    <col min="8958" max="8958" width="6.140625" style="22" customWidth="1"/>
    <col min="8959" max="8959" width="6" style="22" customWidth="1"/>
    <col min="8960" max="8960" width="9.42578125" style="22" customWidth="1"/>
    <col min="8961" max="9189" width="9.140625" style="22"/>
    <col min="9190" max="9190" width="12.42578125" style="22" customWidth="1"/>
    <col min="9191" max="9191" width="9.140625" style="22"/>
    <col min="9192" max="9194" width="6.7109375" style="22" customWidth="1"/>
    <col min="9195" max="9196" width="5.5703125" style="22" customWidth="1"/>
    <col min="9197" max="9198" width="6.5703125" style="22" customWidth="1"/>
    <col min="9199" max="9200" width="5.5703125" style="22" customWidth="1"/>
    <col min="9201" max="9201" width="6.42578125" style="22" customWidth="1"/>
    <col min="9202" max="9202" width="6.85546875" style="22" customWidth="1"/>
    <col min="9203" max="9203" width="5.5703125" style="22" customWidth="1"/>
    <col min="9204" max="9204" width="7.140625" style="22" customWidth="1"/>
    <col min="9205" max="9205" width="5.42578125" style="22" customWidth="1"/>
    <col min="9206" max="9208" width="5.5703125" style="22" customWidth="1"/>
    <col min="9209" max="9209" width="5.85546875" style="22" customWidth="1"/>
    <col min="9210" max="9210" width="6.28515625" style="22" customWidth="1"/>
    <col min="9211" max="9211" width="5.85546875" style="22" customWidth="1"/>
    <col min="9212" max="9212" width="7.140625" style="22" customWidth="1"/>
    <col min="9213" max="9213" width="6.5703125" style="22" customWidth="1"/>
    <col min="9214" max="9214" width="6.140625" style="22" customWidth="1"/>
    <col min="9215" max="9215" width="6" style="22" customWidth="1"/>
    <col min="9216" max="9216" width="9.42578125" style="22" customWidth="1"/>
    <col min="9217" max="9445" width="9.140625" style="22"/>
    <col min="9446" max="9446" width="12.42578125" style="22" customWidth="1"/>
    <col min="9447" max="9447" width="9.140625" style="22"/>
    <col min="9448" max="9450" width="6.7109375" style="22" customWidth="1"/>
    <col min="9451" max="9452" width="5.5703125" style="22" customWidth="1"/>
    <col min="9453" max="9454" width="6.5703125" style="22" customWidth="1"/>
    <col min="9455" max="9456" width="5.5703125" style="22" customWidth="1"/>
    <col min="9457" max="9457" width="6.42578125" style="22" customWidth="1"/>
    <col min="9458" max="9458" width="6.85546875" style="22" customWidth="1"/>
    <col min="9459" max="9459" width="5.5703125" style="22" customWidth="1"/>
    <col min="9460" max="9460" width="7.140625" style="22" customWidth="1"/>
    <col min="9461" max="9461" width="5.42578125" style="22" customWidth="1"/>
    <col min="9462" max="9464" width="5.5703125" style="22" customWidth="1"/>
    <col min="9465" max="9465" width="5.85546875" style="22" customWidth="1"/>
    <col min="9466" max="9466" width="6.28515625" style="22" customWidth="1"/>
    <col min="9467" max="9467" width="5.85546875" style="22" customWidth="1"/>
    <col min="9468" max="9468" width="7.140625" style="22" customWidth="1"/>
    <col min="9469" max="9469" width="6.5703125" style="22" customWidth="1"/>
    <col min="9470" max="9470" width="6.140625" style="22" customWidth="1"/>
    <col min="9471" max="9471" width="6" style="22" customWidth="1"/>
    <col min="9472" max="9472" width="9.42578125" style="22" customWidth="1"/>
    <col min="9473" max="9701" width="9.140625" style="22"/>
    <col min="9702" max="9702" width="12.42578125" style="22" customWidth="1"/>
    <col min="9703" max="9703" width="9.140625" style="22"/>
    <col min="9704" max="9706" width="6.7109375" style="22" customWidth="1"/>
    <col min="9707" max="9708" width="5.5703125" style="22" customWidth="1"/>
    <col min="9709" max="9710" width="6.5703125" style="22" customWidth="1"/>
    <col min="9711" max="9712" width="5.5703125" style="22" customWidth="1"/>
    <col min="9713" max="9713" width="6.42578125" style="22" customWidth="1"/>
    <col min="9714" max="9714" width="6.85546875" style="22" customWidth="1"/>
    <col min="9715" max="9715" width="5.5703125" style="22" customWidth="1"/>
    <col min="9716" max="9716" width="7.140625" style="22" customWidth="1"/>
    <col min="9717" max="9717" width="5.42578125" style="22" customWidth="1"/>
    <col min="9718" max="9720" width="5.5703125" style="22" customWidth="1"/>
    <col min="9721" max="9721" width="5.85546875" style="22" customWidth="1"/>
    <col min="9722" max="9722" width="6.28515625" style="22" customWidth="1"/>
    <col min="9723" max="9723" width="5.85546875" style="22" customWidth="1"/>
    <col min="9724" max="9724" width="7.140625" style="22" customWidth="1"/>
    <col min="9725" max="9725" width="6.5703125" style="22" customWidth="1"/>
    <col min="9726" max="9726" width="6.140625" style="22" customWidth="1"/>
    <col min="9727" max="9727" width="6" style="22" customWidth="1"/>
    <col min="9728" max="9728" width="9.42578125" style="22" customWidth="1"/>
    <col min="9729" max="9957" width="9.140625" style="22"/>
    <col min="9958" max="9958" width="12.42578125" style="22" customWidth="1"/>
    <col min="9959" max="9959" width="9.140625" style="22"/>
    <col min="9960" max="9962" width="6.7109375" style="22" customWidth="1"/>
    <col min="9963" max="9964" width="5.5703125" style="22" customWidth="1"/>
    <col min="9965" max="9966" width="6.5703125" style="22" customWidth="1"/>
    <col min="9967" max="9968" width="5.5703125" style="22" customWidth="1"/>
    <col min="9969" max="9969" width="6.42578125" style="22" customWidth="1"/>
    <col min="9970" max="9970" width="6.85546875" style="22" customWidth="1"/>
    <col min="9971" max="9971" width="5.5703125" style="22" customWidth="1"/>
    <col min="9972" max="9972" width="7.140625" style="22" customWidth="1"/>
    <col min="9973" max="9973" width="5.42578125" style="22" customWidth="1"/>
    <col min="9974" max="9976" width="5.5703125" style="22" customWidth="1"/>
    <col min="9977" max="9977" width="5.85546875" style="22" customWidth="1"/>
    <col min="9978" max="9978" width="6.28515625" style="22" customWidth="1"/>
    <col min="9979" max="9979" width="5.85546875" style="22" customWidth="1"/>
    <col min="9980" max="9980" width="7.140625" style="22" customWidth="1"/>
    <col min="9981" max="9981" width="6.5703125" style="22" customWidth="1"/>
    <col min="9982" max="9982" width="6.140625" style="22" customWidth="1"/>
    <col min="9983" max="9983" width="6" style="22" customWidth="1"/>
    <col min="9984" max="9984" width="9.42578125" style="22" customWidth="1"/>
    <col min="9985" max="10213" width="9.140625" style="22"/>
    <col min="10214" max="10214" width="12.42578125" style="22" customWidth="1"/>
    <col min="10215" max="10215" width="9.140625" style="22"/>
    <col min="10216" max="10218" width="6.7109375" style="22" customWidth="1"/>
    <col min="10219" max="10220" width="5.5703125" style="22" customWidth="1"/>
    <col min="10221" max="10222" width="6.5703125" style="22" customWidth="1"/>
    <col min="10223" max="10224" width="5.5703125" style="22" customWidth="1"/>
    <col min="10225" max="10225" width="6.42578125" style="22" customWidth="1"/>
    <col min="10226" max="10226" width="6.85546875" style="22" customWidth="1"/>
    <col min="10227" max="10227" width="5.5703125" style="22" customWidth="1"/>
    <col min="10228" max="10228" width="7.140625" style="22" customWidth="1"/>
    <col min="10229" max="10229" width="5.42578125" style="22" customWidth="1"/>
    <col min="10230" max="10232" width="5.5703125" style="22" customWidth="1"/>
    <col min="10233" max="10233" width="5.85546875" style="22" customWidth="1"/>
    <col min="10234" max="10234" width="6.28515625" style="22" customWidth="1"/>
    <col min="10235" max="10235" width="5.85546875" style="22" customWidth="1"/>
    <col min="10236" max="10236" width="7.140625" style="22" customWidth="1"/>
    <col min="10237" max="10237" width="6.5703125" style="22" customWidth="1"/>
    <col min="10238" max="10238" width="6.140625" style="22" customWidth="1"/>
    <col min="10239" max="10239" width="6" style="22" customWidth="1"/>
    <col min="10240" max="10240" width="9.42578125" style="22" customWidth="1"/>
    <col min="10241" max="10469" width="9.140625" style="22"/>
    <col min="10470" max="10470" width="12.42578125" style="22" customWidth="1"/>
    <col min="10471" max="10471" width="9.140625" style="22"/>
    <col min="10472" max="10474" width="6.7109375" style="22" customWidth="1"/>
    <col min="10475" max="10476" width="5.5703125" style="22" customWidth="1"/>
    <col min="10477" max="10478" width="6.5703125" style="22" customWidth="1"/>
    <col min="10479" max="10480" width="5.5703125" style="22" customWidth="1"/>
    <col min="10481" max="10481" width="6.42578125" style="22" customWidth="1"/>
    <col min="10482" max="10482" width="6.85546875" style="22" customWidth="1"/>
    <col min="10483" max="10483" width="5.5703125" style="22" customWidth="1"/>
    <col min="10484" max="10484" width="7.140625" style="22" customWidth="1"/>
    <col min="10485" max="10485" width="5.42578125" style="22" customWidth="1"/>
    <col min="10486" max="10488" width="5.5703125" style="22" customWidth="1"/>
    <col min="10489" max="10489" width="5.85546875" style="22" customWidth="1"/>
    <col min="10490" max="10490" width="6.28515625" style="22" customWidth="1"/>
    <col min="10491" max="10491" width="5.85546875" style="22" customWidth="1"/>
    <col min="10492" max="10492" width="7.140625" style="22" customWidth="1"/>
    <col min="10493" max="10493" width="6.5703125" style="22" customWidth="1"/>
    <col min="10494" max="10494" width="6.140625" style="22" customWidth="1"/>
    <col min="10495" max="10495" width="6" style="22" customWidth="1"/>
    <col min="10496" max="10496" width="9.42578125" style="22" customWidth="1"/>
    <col min="10497" max="10725" width="9.140625" style="22"/>
    <col min="10726" max="10726" width="12.42578125" style="22" customWidth="1"/>
    <col min="10727" max="10727" width="9.140625" style="22"/>
    <col min="10728" max="10730" width="6.7109375" style="22" customWidth="1"/>
    <col min="10731" max="10732" width="5.5703125" style="22" customWidth="1"/>
    <col min="10733" max="10734" width="6.5703125" style="22" customWidth="1"/>
    <col min="10735" max="10736" width="5.5703125" style="22" customWidth="1"/>
    <col min="10737" max="10737" width="6.42578125" style="22" customWidth="1"/>
    <col min="10738" max="10738" width="6.85546875" style="22" customWidth="1"/>
    <col min="10739" max="10739" width="5.5703125" style="22" customWidth="1"/>
    <col min="10740" max="10740" width="7.140625" style="22" customWidth="1"/>
    <col min="10741" max="10741" width="5.42578125" style="22" customWidth="1"/>
    <col min="10742" max="10744" width="5.5703125" style="22" customWidth="1"/>
    <col min="10745" max="10745" width="5.85546875" style="22" customWidth="1"/>
    <col min="10746" max="10746" width="6.28515625" style="22" customWidth="1"/>
    <col min="10747" max="10747" width="5.85546875" style="22" customWidth="1"/>
    <col min="10748" max="10748" width="7.140625" style="22" customWidth="1"/>
    <col min="10749" max="10749" width="6.5703125" style="22" customWidth="1"/>
    <col min="10750" max="10750" width="6.140625" style="22" customWidth="1"/>
    <col min="10751" max="10751" width="6" style="22" customWidth="1"/>
    <col min="10752" max="10752" width="9.42578125" style="22" customWidth="1"/>
    <col min="10753" max="10981" width="9.140625" style="22"/>
    <col min="10982" max="10982" width="12.42578125" style="22" customWidth="1"/>
    <col min="10983" max="10983" width="9.140625" style="22"/>
    <col min="10984" max="10986" width="6.7109375" style="22" customWidth="1"/>
    <col min="10987" max="10988" width="5.5703125" style="22" customWidth="1"/>
    <col min="10989" max="10990" width="6.5703125" style="22" customWidth="1"/>
    <col min="10991" max="10992" width="5.5703125" style="22" customWidth="1"/>
    <col min="10993" max="10993" width="6.42578125" style="22" customWidth="1"/>
    <col min="10994" max="10994" width="6.85546875" style="22" customWidth="1"/>
    <col min="10995" max="10995" width="5.5703125" style="22" customWidth="1"/>
    <col min="10996" max="10996" width="7.140625" style="22" customWidth="1"/>
    <col min="10997" max="10997" width="5.42578125" style="22" customWidth="1"/>
    <col min="10998" max="11000" width="5.5703125" style="22" customWidth="1"/>
    <col min="11001" max="11001" width="5.85546875" style="22" customWidth="1"/>
    <col min="11002" max="11002" width="6.28515625" style="22" customWidth="1"/>
    <col min="11003" max="11003" width="5.85546875" style="22" customWidth="1"/>
    <col min="11004" max="11004" width="7.140625" style="22" customWidth="1"/>
    <col min="11005" max="11005" width="6.5703125" style="22" customWidth="1"/>
    <col min="11006" max="11006" width="6.140625" style="22" customWidth="1"/>
    <col min="11007" max="11007" width="6" style="22" customWidth="1"/>
    <col min="11008" max="11008" width="9.42578125" style="22" customWidth="1"/>
    <col min="11009" max="11237" width="9.140625" style="22"/>
    <col min="11238" max="11238" width="12.42578125" style="22" customWidth="1"/>
    <col min="11239" max="11239" width="9.140625" style="22"/>
    <col min="11240" max="11242" width="6.7109375" style="22" customWidth="1"/>
    <col min="11243" max="11244" width="5.5703125" style="22" customWidth="1"/>
    <col min="11245" max="11246" width="6.5703125" style="22" customWidth="1"/>
    <col min="11247" max="11248" width="5.5703125" style="22" customWidth="1"/>
    <col min="11249" max="11249" width="6.42578125" style="22" customWidth="1"/>
    <col min="11250" max="11250" width="6.85546875" style="22" customWidth="1"/>
    <col min="11251" max="11251" width="5.5703125" style="22" customWidth="1"/>
    <col min="11252" max="11252" width="7.140625" style="22" customWidth="1"/>
    <col min="11253" max="11253" width="5.42578125" style="22" customWidth="1"/>
    <col min="11254" max="11256" width="5.5703125" style="22" customWidth="1"/>
    <col min="11257" max="11257" width="5.85546875" style="22" customWidth="1"/>
    <col min="11258" max="11258" width="6.28515625" style="22" customWidth="1"/>
    <col min="11259" max="11259" width="5.85546875" style="22" customWidth="1"/>
    <col min="11260" max="11260" width="7.140625" style="22" customWidth="1"/>
    <col min="11261" max="11261" width="6.5703125" style="22" customWidth="1"/>
    <col min="11262" max="11262" width="6.140625" style="22" customWidth="1"/>
    <col min="11263" max="11263" width="6" style="22" customWidth="1"/>
    <col min="11264" max="11264" width="9.42578125" style="22" customWidth="1"/>
    <col min="11265" max="11493" width="9.140625" style="22"/>
    <col min="11494" max="11494" width="12.42578125" style="22" customWidth="1"/>
    <col min="11495" max="11495" width="9.140625" style="22"/>
    <col min="11496" max="11498" width="6.7109375" style="22" customWidth="1"/>
    <col min="11499" max="11500" width="5.5703125" style="22" customWidth="1"/>
    <col min="11501" max="11502" width="6.5703125" style="22" customWidth="1"/>
    <col min="11503" max="11504" width="5.5703125" style="22" customWidth="1"/>
    <col min="11505" max="11505" width="6.42578125" style="22" customWidth="1"/>
    <col min="11506" max="11506" width="6.85546875" style="22" customWidth="1"/>
    <col min="11507" max="11507" width="5.5703125" style="22" customWidth="1"/>
    <col min="11508" max="11508" width="7.140625" style="22" customWidth="1"/>
    <col min="11509" max="11509" width="5.42578125" style="22" customWidth="1"/>
    <col min="11510" max="11512" width="5.5703125" style="22" customWidth="1"/>
    <col min="11513" max="11513" width="5.85546875" style="22" customWidth="1"/>
    <col min="11514" max="11514" width="6.28515625" style="22" customWidth="1"/>
    <col min="11515" max="11515" width="5.85546875" style="22" customWidth="1"/>
    <col min="11516" max="11516" width="7.140625" style="22" customWidth="1"/>
    <col min="11517" max="11517" width="6.5703125" style="22" customWidth="1"/>
    <col min="11518" max="11518" width="6.140625" style="22" customWidth="1"/>
    <col min="11519" max="11519" width="6" style="22" customWidth="1"/>
    <col min="11520" max="11520" width="9.42578125" style="22" customWidth="1"/>
    <col min="11521" max="11749" width="9.140625" style="22"/>
    <col min="11750" max="11750" width="12.42578125" style="22" customWidth="1"/>
    <col min="11751" max="11751" width="9.140625" style="22"/>
    <col min="11752" max="11754" width="6.7109375" style="22" customWidth="1"/>
    <col min="11755" max="11756" width="5.5703125" style="22" customWidth="1"/>
    <col min="11757" max="11758" width="6.5703125" style="22" customWidth="1"/>
    <col min="11759" max="11760" width="5.5703125" style="22" customWidth="1"/>
    <col min="11761" max="11761" width="6.42578125" style="22" customWidth="1"/>
    <col min="11762" max="11762" width="6.85546875" style="22" customWidth="1"/>
    <col min="11763" max="11763" width="5.5703125" style="22" customWidth="1"/>
    <col min="11764" max="11764" width="7.140625" style="22" customWidth="1"/>
    <col min="11765" max="11765" width="5.42578125" style="22" customWidth="1"/>
    <col min="11766" max="11768" width="5.5703125" style="22" customWidth="1"/>
    <col min="11769" max="11769" width="5.85546875" style="22" customWidth="1"/>
    <col min="11770" max="11770" width="6.28515625" style="22" customWidth="1"/>
    <col min="11771" max="11771" width="5.85546875" style="22" customWidth="1"/>
    <col min="11772" max="11772" width="7.140625" style="22" customWidth="1"/>
    <col min="11773" max="11773" width="6.5703125" style="22" customWidth="1"/>
    <col min="11774" max="11774" width="6.140625" style="22" customWidth="1"/>
    <col min="11775" max="11775" width="6" style="22" customWidth="1"/>
    <col min="11776" max="11776" width="9.42578125" style="22" customWidth="1"/>
    <col min="11777" max="12005" width="9.140625" style="22"/>
    <col min="12006" max="12006" width="12.42578125" style="22" customWidth="1"/>
    <col min="12007" max="12007" width="9.140625" style="22"/>
    <col min="12008" max="12010" width="6.7109375" style="22" customWidth="1"/>
    <col min="12011" max="12012" width="5.5703125" style="22" customWidth="1"/>
    <col min="12013" max="12014" width="6.5703125" style="22" customWidth="1"/>
    <col min="12015" max="12016" width="5.5703125" style="22" customWidth="1"/>
    <col min="12017" max="12017" width="6.42578125" style="22" customWidth="1"/>
    <col min="12018" max="12018" width="6.85546875" style="22" customWidth="1"/>
    <col min="12019" max="12019" width="5.5703125" style="22" customWidth="1"/>
    <col min="12020" max="12020" width="7.140625" style="22" customWidth="1"/>
    <col min="12021" max="12021" width="5.42578125" style="22" customWidth="1"/>
    <col min="12022" max="12024" width="5.5703125" style="22" customWidth="1"/>
    <col min="12025" max="12025" width="5.85546875" style="22" customWidth="1"/>
    <col min="12026" max="12026" width="6.28515625" style="22" customWidth="1"/>
    <col min="12027" max="12027" width="5.85546875" style="22" customWidth="1"/>
    <col min="12028" max="12028" width="7.140625" style="22" customWidth="1"/>
    <col min="12029" max="12029" width="6.5703125" style="22" customWidth="1"/>
    <col min="12030" max="12030" width="6.140625" style="22" customWidth="1"/>
    <col min="12031" max="12031" width="6" style="22" customWidth="1"/>
    <col min="12032" max="12032" width="9.42578125" style="22" customWidth="1"/>
    <col min="12033" max="12261" width="9.140625" style="22"/>
    <col min="12262" max="12262" width="12.42578125" style="22" customWidth="1"/>
    <col min="12263" max="12263" width="9.140625" style="22"/>
    <col min="12264" max="12266" width="6.7109375" style="22" customWidth="1"/>
    <col min="12267" max="12268" width="5.5703125" style="22" customWidth="1"/>
    <col min="12269" max="12270" width="6.5703125" style="22" customWidth="1"/>
    <col min="12271" max="12272" width="5.5703125" style="22" customWidth="1"/>
    <col min="12273" max="12273" width="6.42578125" style="22" customWidth="1"/>
    <col min="12274" max="12274" width="6.85546875" style="22" customWidth="1"/>
    <col min="12275" max="12275" width="5.5703125" style="22" customWidth="1"/>
    <col min="12276" max="12276" width="7.140625" style="22" customWidth="1"/>
    <col min="12277" max="12277" width="5.42578125" style="22" customWidth="1"/>
    <col min="12278" max="12280" width="5.5703125" style="22" customWidth="1"/>
    <col min="12281" max="12281" width="5.85546875" style="22" customWidth="1"/>
    <col min="12282" max="12282" width="6.28515625" style="22" customWidth="1"/>
    <col min="12283" max="12283" width="5.85546875" style="22" customWidth="1"/>
    <col min="12284" max="12284" width="7.140625" style="22" customWidth="1"/>
    <col min="12285" max="12285" width="6.5703125" style="22" customWidth="1"/>
    <col min="12286" max="12286" width="6.140625" style="22" customWidth="1"/>
    <col min="12287" max="12287" width="6" style="22" customWidth="1"/>
    <col min="12288" max="12288" width="9.42578125" style="22" customWidth="1"/>
    <col min="12289" max="12517" width="9.140625" style="22"/>
    <col min="12518" max="12518" width="12.42578125" style="22" customWidth="1"/>
    <col min="12519" max="12519" width="9.140625" style="22"/>
    <col min="12520" max="12522" width="6.7109375" style="22" customWidth="1"/>
    <col min="12523" max="12524" width="5.5703125" style="22" customWidth="1"/>
    <col min="12525" max="12526" width="6.5703125" style="22" customWidth="1"/>
    <col min="12527" max="12528" width="5.5703125" style="22" customWidth="1"/>
    <col min="12529" max="12529" width="6.42578125" style="22" customWidth="1"/>
    <col min="12530" max="12530" width="6.85546875" style="22" customWidth="1"/>
    <col min="12531" max="12531" width="5.5703125" style="22" customWidth="1"/>
    <col min="12532" max="12532" width="7.140625" style="22" customWidth="1"/>
    <col min="12533" max="12533" width="5.42578125" style="22" customWidth="1"/>
    <col min="12534" max="12536" width="5.5703125" style="22" customWidth="1"/>
    <col min="12537" max="12537" width="5.85546875" style="22" customWidth="1"/>
    <col min="12538" max="12538" width="6.28515625" style="22" customWidth="1"/>
    <col min="12539" max="12539" width="5.85546875" style="22" customWidth="1"/>
    <col min="12540" max="12540" width="7.140625" style="22" customWidth="1"/>
    <col min="12541" max="12541" width="6.5703125" style="22" customWidth="1"/>
    <col min="12542" max="12542" width="6.140625" style="22" customWidth="1"/>
    <col min="12543" max="12543" width="6" style="22" customWidth="1"/>
    <col min="12544" max="12544" width="9.42578125" style="22" customWidth="1"/>
    <col min="12545" max="12773" width="9.140625" style="22"/>
    <col min="12774" max="12774" width="12.42578125" style="22" customWidth="1"/>
    <col min="12775" max="12775" width="9.140625" style="22"/>
    <col min="12776" max="12778" width="6.7109375" style="22" customWidth="1"/>
    <col min="12779" max="12780" width="5.5703125" style="22" customWidth="1"/>
    <col min="12781" max="12782" width="6.5703125" style="22" customWidth="1"/>
    <col min="12783" max="12784" width="5.5703125" style="22" customWidth="1"/>
    <col min="12785" max="12785" width="6.42578125" style="22" customWidth="1"/>
    <col min="12786" max="12786" width="6.85546875" style="22" customWidth="1"/>
    <col min="12787" max="12787" width="5.5703125" style="22" customWidth="1"/>
    <col min="12788" max="12788" width="7.140625" style="22" customWidth="1"/>
    <col min="12789" max="12789" width="5.42578125" style="22" customWidth="1"/>
    <col min="12790" max="12792" width="5.5703125" style="22" customWidth="1"/>
    <col min="12793" max="12793" width="5.85546875" style="22" customWidth="1"/>
    <col min="12794" max="12794" width="6.28515625" style="22" customWidth="1"/>
    <col min="12795" max="12795" width="5.85546875" style="22" customWidth="1"/>
    <col min="12796" max="12796" width="7.140625" style="22" customWidth="1"/>
    <col min="12797" max="12797" width="6.5703125" style="22" customWidth="1"/>
    <col min="12798" max="12798" width="6.140625" style="22" customWidth="1"/>
    <col min="12799" max="12799" width="6" style="22" customWidth="1"/>
    <col min="12800" max="12800" width="9.42578125" style="22" customWidth="1"/>
    <col min="12801" max="13029" width="9.140625" style="22"/>
    <col min="13030" max="13030" width="12.42578125" style="22" customWidth="1"/>
    <col min="13031" max="13031" width="9.140625" style="22"/>
    <col min="13032" max="13034" width="6.7109375" style="22" customWidth="1"/>
    <col min="13035" max="13036" width="5.5703125" style="22" customWidth="1"/>
    <col min="13037" max="13038" width="6.5703125" style="22" customWidth="1"/>
    <col min="13039" max="13040" width="5.5703125" style="22" customWidth="1"/>
    <col min="13041" max="13041" width="6.42578125" style="22" customWidth="1"/>
    <col min="13042" max="13042" width="6.85546875" style="22" customWidth="1"/>
    <col min="13043" max="13043" width="5.5703125" style="22" customWidth="1"/>
    <col min="13044" max="13044" width="7.140625" style="22" customWidth="1"/>
    <col min="13045" max="13045" width="5.42578125" style="22" customWidth="1"/>
    <col min="13046" max="13048" width="5.5703125" style="22" customWidth="1"/>
    <col min="13049" max="13049" width="5.85546875" style="22" customWidth="1"/>
    <col min="13050" max="13050" width="6.28515625" style="22" customWidth="1"/>
    <col min="13051" max="13051" width="5.85546875" style="22" customWidth="1"/>
    <col min="13052" max="13052" width="7.140625" style="22" customWidth="1"/>
    <col min="13053" max="13053" width="6.5703125" style="22" customWidth="1"/>
    <col min="13054" max="13054" width="6.140625" style="22" customWidth="1"/>
    <col min="13055" max="13055" width="6" style="22" customWidth="1"/>
    <col min="13056" max="13056" width="9.42578125" style="22" customWidth="1"/>
    <col min="13057" max="13285" width="9.140625" style="22"/>
    <col min="13286" max="13286" width="12.42578125" style="22" customWidth="1"/>
    <col min="13287" max="13287" width="9.140625" style="22"/>
    <col min="13288" max="13290" width="6.7109375" style="22" customWidth="1"/>
    <col min="13291" max="13292" width="5.5703125" style="22" customWidth="1"/>
    <col min="13293" max="13294" width="6.5703125" style="22" customWidth="1"/>
    <col min="13295" max="13296" width="5.5703125" style="22" customWidth="1"/>
    <col min="13297" max="13297" width="6.42578125" style="22" customWidth="1"/>
    <col min="13298" max="13298" width="6.85546875" style="22" customWidth="1"/>
    <col min="13299" max="13299" width="5.5703125" style="22" customWidth="1"/>
    <col min="13300" max="13300" width="7.140625" style="22" customWidth="1"/>
    <col min="13301" max="13301" width="5.42578125" style="22" customWidth="1"/>
    <col min="13302" max="13304" width="5.5703125" style="22" customWidth="1"/>
    <col min="13305" max="13305" width="5.85546875" style="22" customWidth="1"/>
    <col min="13306" max="13306" width="6.28515625" style="22" customWidth="1"/>
    <col min="13307" max="13307" width="5.85546875" style="22" customWidth="1"/>
    <col min="13308" max="13308" width="7.140625" style="22" customWidth="1"/>
    <col min="13309" max="13309" width="6.5703125" style="22" customWidth="1"/>
    <col min="13310" max="13310" width="6.140625" style="22" customWidth="1"/>
    <col min="13311" max="13311" width="6" style="22" customWidth="1"/>
    <col min="13312" max="13312" width="9.42578125" style="22" customWidth="1"/>
    <col min="13313" max="13541" width="9.140625" style="22"/>
    <col min="13542" max="13542" width="12.42578125" style="22" customWidth="1"/>
    <col min="13543" max="13543" width="9.140625" style="22"/>
    <col min="13544" max="13546" width="6.7109375" style="22" customWidth="1"/>
    <col min="13547" max="13548" width="5.5703125" style="22" customWidth="1"/>
    <col min="13549" max="13550" width="6.5703125" style="22" customWidth="1"/>
    <col min="13551" max="13552" width="5.5703125" style="22" customWidth="1"/>
    <col min="13553" max="13553" width="6.42578125" style="22" customWidth="1"/>
    <col min="13554" max="13554" width="6.85546875" style="22" customWidth="1"/>
    <col min="13555" max="13555" width="5.5703125" style="22" customWidth="1"/>
    <col min="13556" max="13556" width="7.140625" style="22" customWidth="1"/>
    <col min="13557" max="13557" width="5.42578125" style="22" customWidth="1"/>
    <col min="13558" max="13560" width="5.5703125" style="22" customWidth="1"/>
    <col min="13561" max="13561" width="5.85546875" style="22" customWidth="1"/>
    <col min="13562" max="13562" width="6.28515625" style="22" customWidth="1"/>
    <col min="13563" max="13563" width="5.85546875" style="22" customWidth="1"/>
    <col min="13564" max="13564" width="7.140625" style="22" customWidth="1"/>
    <col min="13565" max="13565" width="6.5703125" style="22" customWidth="1"/>
    <col min="13566" max="13566" width="6.140625" style="22" customWidth="1"/>
    <col min="13567" max="13567" width="6" style="22" customWidth="1"/>
    <col min="13568" max="13568" width="9.42578125" style="22" customWidth="1"/>
    <col min="13569" max="13797" width="9.140625" style="22"/>
    <col min="13798" max="13798" width="12.42578125" style="22" customWidth="1"/>
    <col min="13799" max="13799" width="9.140625" style="22"/>
    <col min="13800" max="13802" width="6.7109375" style="22" customWidth="1"/>
    <col min="13803" max="13804" width="5.5703125" style="22" customWidth="1"/>
    <col min="13805" max="13806" width="6.5703125" style="22" customWidth="1"/>
    <col min="13807" max="13808" width="5.5703125" style="22" customWidth="1"/>
    <col min="13809" max="13809" width="6.42578125" style="22" customWidth="1"/>
    <col min="13810" max="13810" width="6.85546875" style="22" customWidth="1"/>
    <col min="13811" max="13811" width="5.5703125" style="22" customWidth="1"/>
    <col min="13812" max="13812" width="7.140625" style="22" customWidth="1"/>
    <col min="13813" max="13813" width="5.42578125" style="22" customWidth="1"/>
    <col min="13814" max="13816" width="5.5703125" style="22" customWidth="1"/>
    <col min="13817" max="13817" width="5.85546875" style="22" customWidth="1"/>
    <col min="13818" max="13818" width="6.28515625" style="22" customWidth="1"/>
    <col min="13819" max="13819" width="5.85546875" style="22" customWidth="1"/>
    <col min="13820" max="13820" width="7.140625" style="22" customWidth="1"/>
    <col min="13821" max="13821" width="6.5703125" style="22" customWidth="1"/>
    <col min="13822" max="13822" width="6.140625" style="22" customWidth="1"/>
    <col min="13823" max="13823" width="6" style="22" customWidth="1"/>
    <col min="13824" max="13824" width="9.42578125" style="22" customWidth="1"/>
    <col min="13825" max="14053" width="9.140625" style="22"/>
    <col min="14054" max="14054" width="12.42578125" style="22" customWidth="1"/>
    <col min="14055" max="14055" width="9.140625" style="22"/>
    <col min="14056" max="14058" width="6.7109375" style="22" customWidth="1"/>
    <col min="14059" max="14060" width="5.5703125" style="22" customWidth="1"/>
    <col min="14061" max="14062" width="6.5703125" style="22" customWidth="1"/>
    <col min="14063" max="14064" width="5.5703125" style="22" customWidth="1"/>
    <col min="14065" max="14065" width="6.42578125" style="22" customWidth="1"/>
    <col min="14066" max="14066" width="6.85546875" style="22" customWidth="1"/>
    <col min="14067" max="14067" width="5.5703125" style="22" customWidth="1"/>
    <col min="14068" max="14068" width="7.140625" style="22" customWidth="1"/>
    <col min="14069" max="14069" width="5.42578125" style="22" customWidth="1"/>
    <col min="14070" max="14072" width="5.5703125" style="22" customWidth="1"/>
    <col min="14073" max="14073" width="5.85546875" style="22" customWidth="1"/>
    <col min="14074" max="14074" width="6.28515625" style="22" customWidth="1"/>
    <col min="14075" max="14075" width="5.85546875" style="22" customWidth="1"/>
    <col min="14076" max="14076" width="7.140625" style="22" customWidth="1"/>
    <col min="14077" max="14077" width="6.5703125" style="22" customWidth="1"/>
    <col min="14078" max="14078" width="6.140625" style="22" customWidth="1"/>
    <col min="14079" max="14079" width="6" style="22" customWidth="1"/>
    <col min="14080" max="14080" width="9.42578125" style="22" customWidth="1"/>
    <col min="14081" max="14309" width="9.140625" style="22"/>
    <col min="14310" max="14310" width="12.42578125" style="22" customWidth="1"/>
    <col min="14311" max="14311" width="9.140625" style="22"/>
    <col min="14312" max="14314" width="6.7109375" style="22" customWidth="1"/>
    <col min="14315" max="14316" width="5.5703125" style="22" customWidth="1"/>
    <col min="14317" max="14318" width="6.5703125" style="22" customWidth="1"/>
    <col min="14319" max="14320" width="5.5703125" style="22" customWidth="1"/>
    <col min="14321" max="14321" width="6.42578125" style="22" customWidth="1"/>
    <col min="14322" max="14322" width="6.85546875" style="22" customWidth="1"/>
    <col min="14323" max="14323" width="5.5703125" style="22" customWidth="1"/>
    <col min="14324" max="14324" width="7.140625" style="22" customWidth="1"/>
    <col min="14325" max="14325" width="5.42578125" style="22" customWidth="1"/>
    <col min="14326" max="14328" width="5.5703125" style="22" customWidth="1"/>
    <col min="14329" max="14329" width="5.85546875" style="22" customWidth="1"/>
    <col min="14330" max="14330" width="6.28515625" style="22" customWidth="1"/>
    <col min="14331" max="14331" width="5.85546875" style="22" customWidth="1"/>
    <col min="14332" max="14332" width="7.140625" style="22" customWidth="1"/>
    <col min="14333" max="14333" width="6.5703125" style="22" customWidth="1"/>
    <col min="14334" max="14334" width="6.140625" style="22" customWidth="1"/>
    <col min="14335" max="14335" width="6" style="22" customWidth="1"/>
    <col min="14336" max="14336" width="9.42578125" style="22" customWidth="1"/>
    <col min="14337" max="14565" width="9.140625" style="22"/>
    <col min="14566" max="14566" width="12.42578125" style="22" customWidth="1"/>
    <col min="14567" max="14567" width="9.140625" style="22"/>
    <col min="14568" max="14570" width="6.7109375" style="22" customWidth="1"/>
    <col min="14571" max="14572" width="5.5703125" style="22" customWidth="1"/>
    <col min="14573" max="14574" width="6.5703125" style="22" customWidth="1"/>
    <col min="14575" max="14576" width="5.5703125" style="22" customWidth="1"/>
    <col min="14577" max="14577" width="6.42578125" style="22" customWidth="1"/>
    <col min="14578" max="14578" width="6.85546875" style="22" customWidth="1"/>
    <col min="14579" max="14579" width="5.5703125" style="22" customWidth="1"/>
    <col min="14580" max="14580" width="7.140625" style="22" customWidth="1"/>
    <col min="14581" max="14581" width="5.42578125" style="22" customWidth="1"/>
    <col min="14582" max="14584" width="5.5703125" style="22" customWidth="1"/>
    <col min="14585" max="14585" width="5.85546875" style="22" customWidth="1"/>
    <col min="14586" max="14586" width="6.28515625" style="22" customWidth="1"/>
    <col min="14587" max="14587" width="5.85546875" style="22" customWidth="1"/>
    <col min="14588" max="14588" width="7.140625" style="22" customWidth="1"/>
    <col min="14589" max="14589" width="6.5703125" style="22" customWidth="1"/>
    <col min="14590" max="14590" width="6.140625" style="22" customWidth="1"/>
    <col min="14591" max="14591" width="6" style="22" customWidth="1"/>
    <col min="14592" max="14592" width="9.42578125" style="22" customWidth="1"/>
    <col min="14593" max="14821" width="9.140625" style="22"/>
    <col min="14822" max="14822" width="12.42578125" style="22" customWidth="1"/>
    <col min="14823" max="14823" width="9.140625" style="22"/>
    <col min="14824" max="14826" width="6.7109375" style="22" customWidth="1"/>
    <col min="14827" max="14828" width="5.5703125" style="22" customWidth="1"/>
    <col min="14829" max="14830" width="6.5703125" style="22" customWidth="1"/>
    <col min="14831" max="14832" width="5.5703125" style="22" customWidth="1"/>
    <col min="14833" max="14833" width="6.42578125" style="22" customWidth="1"/>
    <col min="14834" max="14834" width="6.85546875" style="22" customWidth="1"/>
    <col min="14835" max="14835" width="5.5703125" style="22" customWidth="1"/>
    <col min="14836" max="14836" width="7.140625" style="22" customWidth="1"/>
    <col min="14837" max="14837" width="5.42578125" style="22" customWidth="1"/>
    <col min="14838" max="14840" width="5.5703125" style="22" customWidth="1"/>
    <col min="14841" max="14841" width="5.85546875" style="22" customWidth="1"/>
    <col min="14842" max="14842" width="6.28515625" style="22" customWidth="1"/>
    <col min="14843" max="14843" width="5.85546875" style="22" customWidth="1"/>
    <col min="14844" max="14844" width="7.140625" style="22" customWidth="1"/>
    <col min="14845" max="14845" width="6.5703125" style="22" customWidth="1"/>
    <col min="14846" max="14846" width="6.140625" style="22" customWidth="1"/>
    <col min="14847" max="14847" width="6" style="22" customWidth="1"/>
    <col min="14848" max="14848" width="9.42578125" style="22" customWidth="1"/>
    <col min="14849" max="15077" width="9.140625" style="22"/>
    <col min="15078" max="15078" width="12.42578125" style="22" customWidth="1"/>
    <col min="15079" max="15079" width="9.140625" style="22"/>
    <col min="15080" max="15082" width="6.7109375" style="22" customWidth="1"/>
    <col min="15083" max="15084" width="5.5703125" style="22" customWidth="1"/>
    <col min="15085" max="15086" width="6.5703125" style="22" customWidth="1"/>
    <col min="15087" max="15088" width="5.5703125" style="22" customWidth="1"/>
    <col min="15089" max="15089" width="6.42578125" style="22" customWidth="1"/>
    <col min="15090" max="15090" width="6.85546875" style="22" customWidth="1"/>
    <col min="15091" max="15091" width="5.5703125" style="22" customWidth="1"/>
    <col min="15092" max="15092" width="7.140625" style="22" customWidth="1"/>
    <col min="15093" max="15093" width="5.42578125" style="22" customWidth="1"/>
    <col min="15094" max="15096" width="5.5703125" style="22" customWidth="1"/>
    <col min="15097" max="15097" width="5.85546875" style="22" customWidth="1"/>
    <col min="15098" max="15098" width="6.28515625" style="22" customWidth="1"/>
    <col min="15099" max="15099" width="5.85546875" style="22" customWidth="1"/>
    <col min="15100" max="15100" width="7.140625" style="22" customWidth="1"/>
    <col min="15101" max="15101" width="6.5703125" style="22" customWidth="1"/>
    <col min="15102" max="15102" width="6.140625" style="22" customWidth="1"/>
    <col min="15103" max="15103" width="6" style="22" customWidth="1"/>
    <col min="15104" max="15104" width="9.42578125" style="22" customWidth="1"/>
    <col min="15105" max="15333" width="9.140625" style="22"/>
    <col min="15334" max="15334" width="12.42578125" style="22" customWidth="1"/>
    <col min="15335" max="15335" width="9.140625" style="22"/>
    <col min="15336" max="15338" width="6.7109375" style="22" customWidth="1"/>
    <col min="15339" max="15340" width="5.5703125" style="22" customWidth="1"/>
    <col min="15341" max="15342" width="6.5703125" style="22" customWidth="1"/>
    <col min="15343" max="15344" width="5.5703125" style="22" customWidth="1"/>
    <col min="15345" max="15345" width="6.42578125" style="22" customWidth="1"/>
    <col min="15346" max="15346" width="6.85546875" style="22" customWidth="1"/>
    <col min="15347" max="15347" width="5.5703125" style="22" customWidth="1"/>
    <col min="15348" max="15348" width="7.140625" style="22" customWidth="1"/>
    <col min="15349" max="15349" width="5.42578125" style="22" customWidth="1"/>
    <col min="15350" max="15352" width="5.5703125" style="22" customWidth="1"/>
    <col min="15353" max="15353" width="5.85546875" style="22" customWidth="1"/>
    <col min="15354" max="15354" width="6.28515625" style="22" customWidth="1"/>
    <col min="15355" max="15355" width="5.85546875" style="22" customWidth="1"/>
    <col min="15356" max="15356" width="7.140625" style="22" customWidth="1"/>
    <col min="15357" max="15357" width="6.5703125" style="22" customWidth="1"/>
    <col min="15358" max="15358" width="6.140625" style="22" customWidth="1"/>
    <col min="15359" max="15359" width="6" style="22" customWidth="1"/>
    <col min="15360" max="15360" width="9.42578125" style="22" customWidth="1"/>
    <col min="15361" max="15589" width="9.140625" style="22"/>
    <col min="15590" max="15590" width="12.42578125" style="22" customWidth="1"/>
    <col min="15591" max="15591" width="9.140625" style="22"/>
    <col min="15592" max="15594" width="6.7109375" style="22" customWidth="1"/>
    <col min="15595" max="15596" width="5.5703125" style="22" customWidth="1"/>
    <col min="15597" max="15598" width="6.5703125" style="22" customWidth="1"/>
    <col min="15599" max="15600" width="5.5703125" style="22" customWidth="1"/>
    <col min="15601" max="15601" width="6.42578125" style="22" customWidth="1"/>
    <col min="15602" max="15602" width="6.85546875" style="22" customWidth="1"/>
    <col min="15603" max="15603" width="5.5703125" style="22" customWidth="1"/>
    <col min="15604" max="15604" width="7.140625" style="22" customWidth="1"/>
    <col min="15605" max="15605" width="5.42578125" style="22" customWidth="1"/>
    <col min="15606" max="15608" width="5.5703125" style="22" customWidth="1"/>
    <col min="15609" max="15609" width="5.85546875" style="22" customWidth="1"/>
    <col min="15610" max="15610" width="6.28515625" style="22" customWidth="1"/>
    <col min="15611" max="15611" width="5.85546875" style="22" customWidth="1"/>
    <col min="15612" max="15612" width="7.140625" style="22" customWidth="1"/>
    <col min="15613" max="15613" width="6.5703125" style="22" customWidth="1"/>
    <col min="15614" max="15614" width="6.140625" style="22" customWidth="1"/>
    <col min="15615" max="15615" width="6" style="22" customWidth="1"/>
    <col min="15616" max="15616" width="9.42578125" style="22" customWidth="1"/>
    <col min="15617" max="15845" width="9.140625" style="22"/>
    <col min="15846" max="15846" width="12.42578125" style="22" customWidth="1"/>
    <col min="15847" max="15847" width="9.140625" style="22"/>
    <col min="15848" max="15850" width="6.7109375" style="22" customWidth="1"/>
    <col min="15851" max="15852" width="5.5703125" style="22" customWidth="1"/>
    <col min="15853" max="15854" width="6.5703125" style="22" customWidth="1"/>
    <col min="15855" max="15856" width="5.5703125" style="22" customWidth="1"/>
    <col min="15857" max="15857" width="6.42578125" style="22" customWidth="1"/>
    <col min="15858" max="15858" width="6.85546875" style="22" customWidth="1"/>
    <col min="15859" max="15859" width="5.5703125" style="22" customWidth="1"/>
    <col min="15860" max="15860" width="7.140625" style="22" customWidth="1"/>
    <col min="15861" max="15861" width="5.42578125" style="22" customWidth="1"/>
    <col min="15862" max="15864" width="5.5703125" style="22" customWidth="1"/>
    <col min="15865" max="15865" width="5.85546875" style="22" customWidth="1"/>
    <col min="15866" max="15866" width="6.28515625" style="22" customWidth="1"/>
    <col min="15867" max="15867" width="5.85546875" style="22" customWidth="1"/>
    <col min="15868" max="15868" width="7.140625" style="22" customWidth="1"/>
    <col min="15869" max="15869" width="6.5703125" style="22" customWidth="1"/>
    <col min="15870" max="15870" width="6.140625" style="22" customWidth="1"/>
    <col min="15871" max="15871" width="6" style="22" customWidth="1"/>
    <col min="15872" max="15872" width="9.42578125" style="22" customWidth="1"/>
    <col min="15873" max="16101" width="9.140625" style="22"/>
    <col min="16102" max="16102" width="12.42578125" style="22" customWidth="1"/>
    <col min="16103" max="16103" width="9.140625" style="22"/>
    <col min="16104" max="16106" width="6.7109375" style="22" customWidth="1"/>
    <col min="16107" max="16108" width="5.5703125" style="22" customWidth="1"/>
    <col min="16109" max="16110" width="6.5703125" style="22" customWidth="1"/>
    <col min="16111" max="16112" width="5.5703125" style="22" customWidth="1"/>
    <col min="16113" max="16113" width="6.42578125" style="22" customWidth="1"/>
    <col min="16114" max="16114" width="6.85546875" style="22" customWidth="1"/>
    <col min="16115" max="16115" width="5.5703125" style="22" customWidth="1"/>
    <col min="16116" max="16116" width="7.140625" style="22" customWidth="1"/>
    <col min="16117" max="16117" width="5.42578125" style="22" customWidth="1"/>
    <col min="16118" max="16120" width="5.5703125" style="22" customWidth="1"/>
    <col min="16121" max="16121" width="5.85546875" style="22" customWidth="1"/>
    <col min="16122" max="16122" width="6.28515625" style="22" customWidth="1"/>
    <col min="16123" max="16123" width="5.85546875" style="22" customWidth="1"/>
    <col min="16124" max="16124" width="7.140625" style="22" customWidth="1"/>
    <col min="16125" max="16125" width="6.5703125" style="22" customWidth="1"/>
    <col min="16126" max="16126" width="6.140625" style="22" customWidth="1"/>
    <col min="16127" max="16127" width="6" style="22" customWidth="1"/>
    <col min="16128" max="16128" width="9.42578125" style="22" customWidth="1"/>
    <col min="16129" max="16384" width="9.140625" style="22"/>
  </cols>
  <sheetData>
    <row r="1" spans="1:164" s="152" customFormat="1" x14ac:dyDescent="0.2">
      <c r="A1" s="691" t="s">
        <v>370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691"/>
      <c r="S1" s="691"/>
      <c r="T1" s="691"/>
      <c r="U1" s="691"/>
      <c r="V1" s="691"/>
      <c r="W1" s="691"/>
      <c r="X1" s="691"/>
      <c r="Y1" s="691"/>
      <c r="Z1" s="691"/>
      <c r="AA1" s="691"/>
    </row>
    <row r="2" spans="1:164" s="134" customFormat="1" ht="12.75" customHeight="1" thickBot="1" x14ac:dyDescent="0.3">
      <c r="A2" s="679"/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  <c r="T2" s="679"/>
      <c r="U2" s="679"/>
      <c r="V2" s="679"/>
      <c r="W2" s="679"/>
      <c r="X2" s="679"/>
      <c r="Y2" s="679"/>
      <c r="Z2" s="679"/>
      <c r="AA2" s="679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</row>
    <row r="3" spans="1:164" s="76" customFormat="1" ht="18" customHeight="1" thickBot="1" x14ac:dyDescent="0.3">
      <c r="A3" s="680" t="s">
        <v>2</v>
      </c>
      <c r="B3" s="272"/>
      <c r="C3" s="682" t="s">
        <v>118</v>
      </c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  <c r="Q3" s="683"/>
      <c r="R3" s="683"/>
      <c r="S3" s="683"/>
      <c r="T3" s="683"/>
      <c r="U3" s="683"/>
      <c r="V3" s="683"/>
      <c r="W3" s="683"/>
      <c r="X3" s="683"/>
      <c r="Y3" s="683"/>
      <c r="Z3" s="684"/>
      <c r="AA3" s="153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  <c r="FF3" s="154"/>
      <c r="FG3" s="154"/>
      <c r="FH3" s="154"/>
    </row>
    <row r="4" spans="1:164" s="159" customFormat="1" ht="21" customHeight="1" thickBot="1" x14ac:dyDescent="0.3">
      <c r="A4" s="681"/>
      <c r="B4" s="273"/>
      <c r="C4" s="155">
        <v>1</v>
      </c>
      <c r="D4" s="156">
        <v>2</v>
      </c>
      <c r="E4" s="157">
        <v>3</v>
      </c>
      <c r="F4" s="157">
        <v>4</v>
      </c>
      <c r="G4" s="157">
        <v>5</v>
      </c>
      <c r="H4" s="157">
        <v>6</v>
      </c>
      <c r="I4" s="157">
        <v>7</v>
      </c>
      <c r="J4" s="157">
        <v>8</v>
      </c>
      <c r="K4" s="157">
        <v>9</v>
      </c>
      <c r="L4" s="157">
        <v>10</v>
      </c>
      <c r="M4" s="157">
        <v>11</v>
      </c>
      <c r="N4" s="157">
        <v>12</v>
      </c>
      <c r="O4" s="157">
        <v>13</v>
      </c>
      <c r="P4" s="157">
        <v>14</v>
      </c>
      <c r="Q4" s="157">
        <v>15</v>
      </c>
      <c r="R4" s="157">
        <v>16</v>
      </c>
      <c r="S4" s="157">
        <v>17</v>
      </c>
      <c r="T4" s="157">
        <v>18</v>
      </c>
      <c r="U4" s="157">
        <v>19</v>
      </c>
      <c r="V4" s="157">
        <v>20</v>
      </c>
      <c r="W4" s="157">
        <v>21</v>
      </c>
      <c r="X4" s="157">
        <v>22</v>
      </c>
      <c r="Y4" s="157">
        <v>23</v>
      </c>
      <c r="Z4" s="158">
        <v>24</v>
      </c>
      <c r="AA4" s="132" t="s">
        <v>235</v>
      </c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</row>
    <row r="5" spans="1:164" s="134" customFormat="1" ht="25.5" customHeight="1" thickBot="1" x14ac:dyDescent="0.3">
      <c r="A5" s="685" t="s">
        <v>236</v>
      </c>
      <c r="B5" s="686"/>
      <c r="C5" s="686"/>
      <c r="D5" s="686"/>
      <c r="E5" s="686"/>
      <c r="F5" s="686"/>
      <c r="G5" s="686"/>
      <c r="H5" s="686"/>
      <c r="I5" s="686"/>
      <c r="J5" s="686"/>
      <c r="K5" s="686"/>
      <c r="L5" s="686"/>
      <c r="M5" s="686"/>
      <c r="N5" s="686"/>
      <c r="O5" s="686"/>
      <c r="P5" s="686"/>
      <c r="Q5" s="686"/>
      <c r="R5" s="686"/>
      <c r="S5" s="686"/>
      <c r="T5" s="686"/>
      <c r="U5" s="686"/>
      <c r="V5" s="686"/>
      <c r="W5" s="686"/>
      <c r="X5" s="686"/>
      <c r="Y5" s="686"/>
      <c r="Z5" s="686"/>
      <c r="AA5" s="687"/>
    </row>
    <row r="6" spans="1:164" s="134" customFormat="1" ht="20.25" customHeight="1" x14ac:dyDescent="0.25">
      <c r="A6" s="692" t="s">
        <v>115</v>
      </c>
      <c r="B6" s="160" t="s">
        <v>29</v>
      </c>
      <c r="C6" s="161">
        <f>'[2]Приложение №1'!E19</f>
        <v>6.5567879999999992</v>
      </c>
      <c r="D6" s="131">
        <f>'[2]Приложение №1'!F19</f>
        <v>6.2383330800000003</v>
      </c>
      <c r="E6" s="131">
        <f>'[2]Приложение №1'!G19</f>
        <v>6.0518782800000004</v>
      </c>
      <c r="F6" s="131">
        <f>'[2]Приложение №1'!H19</f>
        <v>5.8312195200000003</v>
      </c>
      <c r="G6" s="131">
        <f>'[2]Приложение №1'!I19</f>
        <v>5.6420481599999981</v>
      </c>
      <c r="H6" s="131">
        <f>'[2]Приложение №1'!J19</f>
        <v>5.6240200799999993</v>
      </c>
      <c r="I6" s="131">
        <f>'[2]Приложение №1'!K19</f>
        <v>6.0174273600000001</v>
      </c>
      <c r="J6" s="131">
        <f>'[2]Приложение №1'!L19</f>
        <v>6.6514971599999981</v>
      </c>
      <c r="K6" s="131">
        <f>'[2]Приложение №1'!M19</f>
        <v>7.1841898799999999</v>
      </c>
      <c r="L6" s="131">
        <f>'[2]Приложение №1'!N19</f>
        <v>7.9143271199999994</v>
      </c>
      <c r="M6" s="131">
        <f>'[2]Приложение №1'!O19</f>
        <v>8.296621199999997</v>
      </c>
      <c r="N6" s="131">
        <f>'[2]Приложение №1'!P19</f>
        <v>8.3106979199999991</v>
      </c>
      <c r="O6" s="131">
        <f>'[2]Приложение №1'!Q19</f>
        <v>8.2500692399999984</v>
      </c>
      <c r="P6" s="131">
        <f>'[2]Приложение №1'!R19</f>
        <v>8.43973452</v>
      </c>
      <c r="Q6" s="131">
        <f>'[2]Приложение №1'!S19</f>
        <v>8.2296950399999993</v>
      </c>
      <c r="R6" s="131">
        <f>'[2]Приложение №1'!T19</f>
        <v>8.16832548</v>
      </c>
      <c r="S6" s="131">
        <f>'[2]Приложение №1'!U19</f>
        <v>8.3583612000000009</v>
      </c>
      <c r="T6" s="131">
        <f>'[2]Приложение №1'!V19</f>
        <v>8.3913303600000013</v>
      </c>
      <c r="U6" s="131">
        <f>'[2]Приложение №1'!W19</f>
        <v>7.2801338399999995</v>
      </c>
      <c r="V6" s="131">
        <f>'[2]Приложение №1'!X19</f>
        <v>5.8144262400000004</v>
      </c>
      <c r="W6" s="131">
        <f>'[2]Приложение №1'!Y19</f>
        <v>6.1928924399999987</v>
      </c>
      <c r="X6" s="131">
        <f>'[2]Приложение №1'!Z19</f>
        <v>7.6961379599999988</v>
      </c>
      <c r="Y6" s="131">
        <f>'[2]Приложение №1'!AA19</f>
        <v>7.1247960000000008</v>
      </c>
      <c r="Z6" s="462">
        <f>'[2]Приложение №1'!AB19</f>
        <v>6.6773044799999992</v>
      </c>
      <c r="AA6" s="463">
        <f t="shared" ref="AA6:AA11" si="0">SUM(C6:Z6)</f>
        <v>170.94225455999998</v>
      </c>
    </row>
    <row r="7" spans="1:164" s="134" customFormat="1" ht="20.25" customHeight="1" thickBot="1" x14ac:dyDescent="0.3">
      <c r="A7" s="693"/>
      <c r="B7" s="162" t="s">
        <v>237</v>
      </c>
      <c r="C7" s="163">
        <f>'[2]Приложение №1'!E20</f>
        <v>0.48960000000000004</v>
      </c>
      <c r="D7" s="133">
        <f>'[2]Приложение №1'!F20</f>
        <v>0.48</v>
      </c>
      <c r="E7" s="133">
        <f>'[2]Приложение №1'!G20</f>
        <v>0.47520000000000001</v>
      </c>
      <c r="F7" s="133">
        <f>'[2]Приложение №1'!H20</f>
        <v>0.46560000000000001</v>
      </c>
      <c r="G7" s="133">
        <f>'[2]Приложение №1'!I20</f>
        <v>0.42719999999999997</v>
      </c>
      <c r="H7" s="133">
        <f>'[2]Приложение №1'!J20</f>
        <v>0.4128</v>
      </c>
      <c r="I7" s="133">
        <f>'[2]Приложение №1'!K20</f>
        <v>0.432</v>
      </c>
      <c r="J7" s="133">
        <f>'[2]Приложение №1'!L20</f>
        <v>0.47520000000000001</v>
      </c>
      <c r="K7" s="133">
        <f>'[2]Приложение №1'!M20</f>
        <v>0.57120000000000004</v>
      </c>
      <c r="L7" s="133">
        <f>'[2]Приложение №1'!N20</f>
        <v>0.61439999999999995</v>
      </c>
      <c r="M7" s="133">
        <f>'[2]Приложение №1'!O20</f>
        <v>0.65280000000000005</v>
      </c>
      <c r="N7" s="133">
        <f>'[2]Приложение №1'!P20</f>
        <v>0.65760000000000007</v>
      </c>
      <c r="O7" s="133">
        <f>'[2]Приложение №1'!Q20</f>
        <v>0.62880000000000003</v>
      </c>
      <c r="P7" s="133">
        <f>'[2]Приложение №1'!R20</f>
        <v>0.69599999999999995</v>
      </c>
      <c r="Q7" s="133">
        <f>'[2]Приложение №1'!S20</f>
        <v>0.67200000000000004</v>
      </c>
      <c r="R7" s="133">
        <f>'[2]Приложение №1'!T20</f>
        <v>0.61920000000000008</v>
      </c>
      <c r="S7" s="133">
        <f>'[2]Приложение №1'!U20</f>
        <v>0.58560000000000001</v>
      </c>
      <c r="T7" s="133">
        <f>'[2]Приложение №1'!V20</f>
        <v>0.56159999999999999</v>
      </c>
      <c r="U7" s="133">
        <f>'[2]Приложение №1'!W20</f>
        <v>0.50880000000000003</v>
      </c>
      <c r="V7" s="133">
        <f>'[2]Приложение №1'!X20</f>
        <v>0.42240000000000005</v>
      </c>
      <c r="W7" s="133">
        <f>'[2]Приложение №1'!Y20</f>
        <v>0.432</v>
      </c>
      <c r="X7" s="133">
        <f>'[2]Приложение №1'!Z20</f>
        <v>0.54720000000000002</v>
      </c>
      <c r="Y7" s="133">
        <f>'[2]Приложение №1'!AA20</f>
        <v>0.51839999999999997</v>
      </c>
      <c r="Z7" s="464">
        <f>'[2]Приложение №1'!AB20</f>
        <v>0.48960000000000004</v>
      </c>
      <c r="AA7" s="465">
        <f t="shared" si="0"/>
        <v>12.835199999999999</v>
      </c>
    </row>
    <row r="8" spans="1:164" s="134" customFormat="1" ht="20.25" customHeight="1" x14ac:dyDescent="0.25">
      <c r="A8" s="690" t="s">
        <v>116</v>
      </c>
      <c r="B8" s="168" t="s">
        <v>29</v>
      </c>
      <c r="C8" s="171">
        <f>'[2]Приложение №1'!E70</f>
        <v>9.3024000000000004</v>
      </c>
      <c r="D8" s="171">
        <f>'[2]Приложение №1'!F70</f>
        <v>8.8559999999999999</v>
      </c>
      <c r="E8" s="171">
        <f>'[2]Приложение №1'!G70</f>
        <v>8.76</v>
      </c>
      <c r="F8" s="171">
        <f>'[2]Приложение №1'!H70</f>
        <v>8.6783999999999999</v>
      </c>
      <c r="G8" s="171">
        <f>'[2]Приложение №1'!I70</f>
        <v>8.5583999999999989</v>
      </c>
      <c r="H8" s="171">
        <f>'[2]Приложение №1'!J70</f>
        <v>8.7552000000000003</v>
      </c>
      <c r="I8" s="171">
        <f>'[2]Приложение №1'!K70</f>
        <v>9.3168000000000006</v>
      </c>
      <c r="J8" s="171">
        <f>'[2]Приложение №1'!L70</f>
        <v>10.44</v>
      </c>
      <c r="K8" s="171">
        <f>'[2]Приложение №1'!M70</f>
        <v>11.620800000000001</v>
      </c>
      <c r="L8" s="171">
        <f>'[2]Приложение №1'!N70</f>
        <v>12.724800000000002</v>
      </c>
      <c r="M8" s="171">
        <f>'[2]Приложение №1'!O70</f>
        <v>13.0464</v>
      </c>
      <c r="N8" s="171">
        <f>'[2]Приложение №1'!P70</f>
        <v>12.940800000000001</v>
      </c>
      <c r="O8" s="171">
        <f>'[2]Приложение №1'!Q70</f>
        <v>12.9984</v>
      </c>
      <c r="P8" s="171">
        <f>'[2]Приложение №1'!R70</f>
        <v>13.1136</v>
      </c>
      <c r="Q8" s="171">
        <f>'[2]Приложение №1'!S70</f>
        <v>13.0176</v>
      </c>
      <c r="R8" s="171">
        <f>'[2]Приложение №1'!T70</f>
        <v>12.8064</v>
      </c>
      <c r="S8" s="171">
        <f>'[2]Приложение №1'!U70</f>
        <v>12.763200000000001</v>
      </c>
      <c r="T8" s="171">
        <f>'[2]Приложение №1'!V70</f>
        <v>12.460800000000001</v>
      </c>
      <c r="U8" s="171">
        <f>'[2]Приложение №1'!W70</f>
        <v>12.048</v>
      </c>
      <c r="V8" s="171">
        <f>'[2]Приложение №1'!X70</f>
        <v>11.265600000000001</v>
      </c>
      <c r="W8" s="171">
        <f>'[2]Приложение №1'!Y70</f>
        <v>10.526399999999999</v>
      </c>
      <c r="X8" s="171">
        <f>'[2]Приложение №1'!Z70</f>
        <v>11.0448</v>
      </c>
      <c r="Y8" s="171">
        <f>'[2]Приложение №1'!AA70</f>
        <v>10.411200000000001</v>
      </c>
      <c r="Z8" s="466">
        <f>'[2]Приложение №1'!AB70</f>
        <v>9.686399999999999</v>
      </c>
      <c r="AA8" s="467">
        <f t="shared" si="0"/>
        <v>265.14240000000001</v>
      </c>
    </row>
    <row r="9" spans="1:164" s="134" customFormat="1" ht="20.25" customHeight="1" thickBot="1" x14ac:dyDescent="0.3">
      <c r="A9" s="690"/>
      <c r="B9" s="169" t="s">
        <v>237</v>
      </c>
      <c r="C9" s="172">
        <f>'[2]Приложение №1'!E71</f>
        <v>1.5024000000000002</v>
      </c>
      <c r="D9" s="172">
        <f>'[2]Приложение №1'!F71</f>
        <v>1.3440000000000001</v>
      </c>
      <c r="E9" s="172">
        <f>'[2]Приложение №1'!G71</f>
        <v>1.3584000000000001</v>
      </c>
      <c r="F9" s="172">
        <f>'[2]Приложение №1'!H71</f>
        <v>1.3680000000000001</v>
      </c>
      <c r="G9" s="172">
        <f>'[2]Приложение №1'!I71</f>
        <v>1.3440000000000001</v>
      </c>
      <c r="H9" s="172">
        <f>'[2]Приложение №1'!J71</f>
        <v>1.3344</v>
      </c>
      <c r="I9" s="172">
        <f>'[2]Приложение №1'!K71</f>
        <v>1.3344</v>
      </c>
      <c r="J9" s="172">
        <f>'[2]Приложение №1'!L71</f>
        <v>1.3776000000000002</v>
      </c>
      <c r="K9" s="172">
        <f>'[2]Приложение №1'!M71</f>
        <v>1.7087999999999999</v>
      </c>
      <c r="L9" s="172">
        <f>'[2]Приложение №1'!N71</f>
        <v>1.9152</v>
      </c>
      <c r="M9" s="172">
        <f>'[2]Приложение №1'!O71</f>
        <v>1.9344000000000001</v>
      </c>
      <c r="N9" s="172">
        <f>'[2]Приложение №1'!P71</f>
        <v>1.8431999999999999</v>
      </c>
      <c r="O9" s="172">
        <f>'[2]Приложение №1'!Q71</f>
        <v>1.8720000000000001</v>
      </c>
      <c r="P9" s="172">
        <f>'[2]Приложение №1'!R71</f>
        <v>1.9632000000000001</v>
      </c>
      <c r="Q9" s="172">
        <f>'[2]Приложение №1'!S71</f>
        <v>2.0016000000000003</v>
      </c>
      <c r="R9" s="172">
        <f>'[2]Приложение №1'!T71</f>
        <v>1.9056000000000002</v>
      </c>
      <c r="S9" s="172">
        <f>'[2]Приложение №1'!U71</f>
        <v>1.8576000000000001</v>
      </c>
      <c r="T9" s="172">
        <f>'[2]Приложение №1'!V71</f>
        <v>1.7712000000000001</v>
      </c>
      <c r="U9" s="172">
        <f>'[2]Приложение №1'!W71</f>
        <v>1.728</v>
      </c>
      <c r="V9" s="172">
        <f>'[2]Приложение №1'!X71</f>
        <v>1.6512</v>
      </c>
      <c r="W9" s="172">
        <f>'[2]Приложение №1'!Y71</f>
        <v>1.6944000000000001</v>
      </c>
      <c r="X9" s="172">
        <f>'[2]Приложение №1'!Z71</f>
        <v>1.7136000000000002</v>
      </c>
      <c r="Y9" s="172">
        <f>'[2]Приложение №1'!AA71</f>
        <v>1.728</v>
      </c>
      <c r="Z9" s="468">
        <f>'[2]Приложение №1'!AB71</f>
        <v>1.7232000000000001</v>
      </c>
      <c r="AA9" s="469">
        <f t="shared" si="0"/>
        <v>39.974400000000003</v>
      </c>
    </row>
    <row r="10" spans="1:164" s="134" customFormat="1" ht="20.25" customHeight="1" x14ac:dyDescent="0.25">
      <c r="A10" s="688" t="s">
        <v>117</v>
      </c>
      <c r="B10" s="160" t="s">
        <v>29</v>
      </c>
      <c r="C10" s="161">
        <f>'[2]Приложение №1'!E154</f>
        <v>2.8584000000000001</v>
      </c>
      <c r="D10" s="131">
        <f>'[2]Приложение №1'!F154</f>
        <v>3.4055999999999997</v>
      </c>
      <c r="E10" s="131">
        <f>'[2]Приложение №1'!G154</f>
        <v>3.8448000000000002</v>
      </c>
      <c r="F10" s="131">
        <f>'[2]Приложение №1'!H154</f>
        <v>2.6928000000000001</v>
      </c>
      <c r="G10" s="131">
        <f>'[2]Приложение №1'!I154</f>
        <v>0.28079999999999999</v>
      </c>
      <c r="H10" s="131">
        <f>'[2]Приложение №1'!J154</f>
        <v>0</v>
      </c>
      <c r="I10" s="131">
        <f>'[2]Приложение №1'!K154</f>
        <v>0</v>
      </c>
      <c r="J10" s="131">
        <f>'[2]Приложение №1'!L154</f>
        <v>0</v>
      </c>
      <c r="K10" s="131">
        <f>'[2]Приложение №1'!M154</f>
        <v>0</v>
      </c>
      <c r="L10" s="131">
        <f>'[2]Приложение №1'!N154</f>
        <v>0</v>
      </c>
      <c r="M10" s="131">
        <f>'[2]Приложение №1'!O154</f>
        <v>0</v>
      </c>
      <c r="N10" s="131">
        <f>'[2]Приложение №1'!P154</f>
        <v>0</v>
      </c>
      <c r="O10" s="131">
        <f>'[2]Приложение №1'!Q154</f>
        <v>0</v>
      </c>
      <c r="P10" s="131">
        <f>'[2]Приложение №1'!R154</f>
        <v>0</v>
      </c>
      <c r="Q10" s="131">
        <f>'[2]Приложение №1'!S154</f>
        <v>0</v>
      </c>
      <c r="R10" s="131">
        <f>'[2]Приложение №1'!T154</f>
        <v>0</v>
      </c>
      <c r="S10" s="131">
        <f>'[2]Приложение №1'!U154</f>
        <v>0</v>
      </c>
      <c r="T10" s="131">
        <f>'[2]Приложение №1'!V154</f>
        <v>0</v>
      </c>
      <c r="U10" s="131">
        <f>'[2]Приложение №1'!W154</f>
        <v>0</v>
      </c>
      <c r="V10" s="131">
        <f>'[2]Приложение №1'!X154</f>
        <v>0</v>
      </c>
      <c r="W10" s="131">
        <f>'[2]Приложение №1'!Y154</f>
        <v>0</v>
      </c>
      <c r="X10" s="131">
        <f>'[2]Приложение №1'!Z154</f>
        <v>3.1175999999999999</v>
      </c>
      <c r="Y10" s="131">
        <f>'[2]Приложение №1'!AA154</f>
        <v>3.3228</v>
      </c>
      <c r="Z10" s="462">
        <f>'[2]Приложение №1'!AB154</f>
        <v>2.9664000000000001</v>
      </c>
      <c r="AA10" s="463">
        <f t="shared" si="0"/>
        <v>22.4892</v>
      </c>
    </row>
    <row r="11" spans="1:164" s="134" customFormat="1" ht="16.5" thickBot="1" x14ac:dyDescent="0.3">
      <c r="A11" s="689"/>
      <c r="B11" s="170" t="s">
        <v>237</v>
      </c>
      <c r="C11" s="163">
        <f>'[2]Приложение №1'!E155</f>
        <v>2.1240000000000001</v>
      </c>
      <c r="D11" s="133">
        <f>'[2]Приложение №1'!F155</f>
        <v>2.3184</v>
      </c>
      <c r="E11" s="133">
        <f>'[2]Приложение №1'!G155</f>
        <v>2.4948000000000001</v>
      </c>
      <c r="F11" s="133">
        <f>'[2]Приложение №1'!H155</f>
        <v>1.6488</v>
      </c>
      <c r="G11" s="133">
        <f>'[2]Приложение №1'!I155</f>
        <v>0.15840000000000001</v>
      </c>
      <c r="H11" s="133">
        <f>'[2]Приложение №1'!J155</f>
        <v>0</v>
      </c>
      <c r="I11" s="133">
        <f>'[2]Приложение №1'!K155</f>
        <v>0</v>
      </c>
      <c r="J11" s="133">
        <f>'[2]Приложение №1'!L155</f>
        <v>0</v>
      </c>
      <c r="K11" s="133">
        <f>'[2]Приложение №1'!M155</f>
        <v>0</v>
      </c>
      <c r="L11" s="133">
        <f>'[2]Приложение №1'!N155</f>
        <v>0</v>
      </c>
      <c r="M11" s="133">
        <f>'[2]Приложение №1'!O155</f>
        <v>0</v>
      </c>
      <c r="N11" s="133">
        <f>'[2]Приложение №1'!P155</f>
        <v>0</v>
      </c>
      <c r="O11" s="133">
        <f>'[2]Приложение №1'!Q155</f>
        <v>0</v>
      </c>
      <c r="P11" s="133">
        <f>'[2]Приложение №1'!R155</f>
        <v>0</v>
      </c>
      <c r="Q11" s="133">
        <f>'[2]Приложение №1'!S155</f>
        <v>0</v>
      </c>
      <c r="R11" s="133">
        <f>'[2]Приложение №1'!T155</f>
        <v>0</v>
      </c>
      <c r="S11" s="133">
        <f>'[2]Приложение №1'!U155</f>
        <v>0</v>
      </c>
      <c r="T11" s="133">
        <f>'[2]Приложение №1'!V155</f>
        <v>0</v>
      </c>
      <c r="U11" s="133">
        <f>'[2]Приложение №1'!W155</f>
        <v>0</v>
      </c>
      <c r="V11" s="133">
        <f>'[2]Приложение №1'!X155</f>
        <v>0</v>
      </c>
      <c r="W11" s="133">
        <f>'[2]Приложение №1'!Y155</f>
        <v>0</v>
      </c>
      <c r="X11" s="133">
        <f>'[2]Приложение №1'!Z155</f>
        <v>2.1995999999999998</v>
      </c>
      <c r="Y11" s="133">
        <f>'[2]Приложение №1'!AA155</f>
        <v>2.2032000000000003</v>
      </c>
      <c r="Z11" s="464">
        <f>'[2]Приложение №1'!AB155</f>
        <v>1.8</v>
      </c>
      <c r="AA11" s="465">
        <f t="shared" si="0"/>
        <v>14.947200000000002</v>
      </c>
    </row>
    <row r="12" spans="1:164" s="134" customFormat="1" ht="12.75" customHeight="1" thickBot="1" x14ac:dyDescent="0.3">
      <c r="A12" s="679"/>
      <c r="B12" s="679"/>
      <c r="C12" s="679"/>
      <c r="D12" s="679"/>
      <c r="E12" s="679"/>
      <c r="F12" s="679"/>
      <c r="G12" s="679"/>
      <c r="H12" s="679"/>
      <c r="I12" s="679"/>
      <c r="J12" s="679"/>
      <c r="K12" s="679"/>
      <c r="L12" s="679"/>
      <c r="M12" s="679"/>
      <c r="N12" s="679"/>
      <c r="O12" s="679"/>
      <c r="P12" s="679"/>
      <c r="Q12" s="679"/>
      <c r="R12" s="679"/>
      <c r="S12" s="679"/>
      <c r="T12" s="679"/>
      <c r="U12" s="679"/>
      <c r="V12" s="679"/>
      <c r="W12" s="679"/>
      <c r="X12" s="679"/>
      <c r="Y12" s="679"/>
      <c r="Z12" s="679"/>
      <c r="AA12" s="679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</row>
    <row r="13" spans="1:164" s="76" customFormat="1" ht="18" customHeight="1" thickBot="1" x14ac:dyDescent="0.3">
      <c r="A13" s="680" t="s">
        <v>2</v>
      </c>
      <c r="B13" s="272"/>
      <c r="C13" s="682" t="s">
        <v>118</v>
      </c>
      <c r="D13" s="683"/>
      <c r="E13" s="683"/>
      <c r="F13" s="683"/>
      <c r="G13" s="683"/>
      <c r="H13" s="683"/>
      <c r="I13" s="683"/>
      <c r="J13" s="683"/>
      <c r="K13" s="683"/>
      <c r="L13" s="683"/>
      <c r="M13" s="683"/>
      <c r="N13" s="683"/>
      <c r="O13" s="683"/>
      <c r="P13" s="683"/>
      <c r="Q13" s="683"/>
      <c r="R13" s="683"/>
      <c r="S13" s="683"/>
      <c r="T13" s="683"/>
      <c r="U13" s="683"/>
      <c r="V13" s="683"/>
      <c r="W13" s="683"/>
      <c r="X13" s="683"/>
      <c r="Y13" s="683"/>
      <c r="Z13" s="684"/>
      <c r="AA13" s="153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4"/>
      <c r="DS13" s="154"/>
      <c r="DT13" s="154"/>
      <c r="DU13" s="154"/>
      <c r="DV13" s="154"/>
      <c r="DW13" s="154"/>
      <c r="DX13" s="154"/>
      <c r="DY13" s="154"/>
      <c r="DZ13" s="154"/>
      <c r="EA13" s="154"/>
      <c r="EB13" s="154"/>
      <c r="EC13" s="154"/>
      <c r="ED13" s="154"/>
      <c r="EE13" s="154"/>
      <c r="EF13" s="154"/>
      <c r="EG13" s="154"/>
      <c r="EH13" s="154"/>
      <c r="EI13" s="154"/>
      <c r="EJ13" s="154"/>
      <c r="EK13" s="154"/>
      <c r="EL13" s="154"/>
      <c r="EM13" s="154"/>
      <c r="EN13" s="154"/>
      <c r="EO13" s="154"/>
      <c r="EP13" s="154"/>
      <c r="EQ13" s="154"/>
      <c r="ER13" s="154"/>
      <c r="ES13" s="154"/>
      <c r="ET13" s="154"/>
      <c r="EU13" s="154"/>
      <c r="EV13" s="154"/>
      <c r="EW13" s="154"/>
      <c r="EX13" s="154"/>
      <c r="EY13" s="154"/>
      <c r="EZ13" s="154"/>
      <c r="FA13" s="154"/>
      <c r="FB13" s="154"/>
      <c r="FC13" s="154"/>
      <c r="FD13" s="154"/>
      <c r="FE13" s="154"/>
      <c r="FF13" s="154"/>
      <c r="FG13" s="154"/>
      <c r="FH13" s="154"/>
    </row>
    <row r="14" spans="1:164" s="159" customFormat="1" ht="21" customHeight="1" thickBot="1" x14ac:dyDescent="0.3">
      <c r="A14" s="681"/>
      <c r="B14" s="273"/>
      <c r="C14" s="155">
        <v>1</v>
      </c>
      <c r="D14" s="156">
        <v>2</v>
      </c>
      <c r="E14" s="157">
        <v>3</v>
      </c>
      <c r="F14" s="157">
        <v>4</v>
      </c>
      <c r="G14" s="157">
        <v>5</v>
      </c>
      <c r="H14" s="157">
        <v>6</v>
      </c>
      <c r="I14" s="157">
        <v>7</v>
      </c>
      <c r="J14" s="157">
        <v>8</v>
      </c>
      <c r="K14" s="157">
        <v>9</v>
      </c>
      <c r="L14" s="157">
        <v>10</v>
      </c>
      <c r="M14" s="157">
        <v>11</v>
      </c>
      <c r="N14" s="157">
        <v>12</v>
      </c>
      <c r="O14" s="157">
        <v>13</v>
      </c>
      <c r="P14" s="157">
        <v>14</v>
      </c>
      <c r="Q14" s="157">
        <v>15</v>
      </c>
      <c r="R14" s="157">
        <v>16</v>
      </c>
      <c r="S14" s="157">
        <v>17</v>
      </c>
      <c r="T14" s="157">
        <v>18</v>
      </c>
      <c r="U14" s="157">
        <v>19</v>
      </c>
      <c r="V14" s="157">
        <v>20</v>
      </c>
      <c r="W14" s="157">
        <v>21</v>
      </c>
      <c r="X14" s="157">
        <v>22</v>
      </c>
      <c r="Y14" s="157">
        <v>23</v>
      </c>
      <c r="Z14" s="158">
        <v>24</v>
      </c>
      <c r="AA14" s="132" t="s">
        <v>235</v>
      </c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</row>
    <row r="15" spans="1:164" s="134" customFormat="1" ht="25.5" customHeight="1" thickBot="1" x14ac:dyDescent="0.3">
      <c r="A15" s="685" t="s">
        <v>429</v>
      </c>
      <c r="B15" s="686"/>
      <c r="C15" s="686"/>
      <c r="D15" s="686"/>
      <c r="E15" s="686"/>
      <c r="F15" s="686"/>
      <c r="G15" s="686"/>
      <c r="H15" s="686"/>
      <c r="I15" s="686"/>
      <c r="J15" s="686"/>
      <c r="K15" s="686"/>
      <c r="L15" s="686"/>
      <c r="M15" s="686"/>
      <c r="N15" s="686"/>
      <c r="O15" s="686"/>
      <c r="P15" s="686"/>
      <c r="Q15" s="686"/>
      <c r="R15" s="686"/>
      <c r="S15" s="686"/>
      <c r="T15" s="686"/>
      <c r="U15" s="686"/>
      <c r="V15" s="686"/>
      <c r="W15" s="686"/>
      <c r="X15" s="686"/>
      <c r="Y15" s="686"/>
      <c r="Z15" s="686"/>
      <c r="AA15" s="687"/>
    </row>
    <row r="16" spans="1:164" s="134" customFormat="1" ht="20.25" customHeight="1" x14ac:dyDescent="0.25">
      <c r="A16" s="676" t="s">
        <v>371</v>
      </c>
      <c r="B16" s="160" t="s">
        <v>29</v>
      </c>
      <c r="C16" s="161">
        <f>'[3]Суточная ведомость'!E29</f>
        <v>0</v>
      </c>
      <c r="D16" s="131">
        <f>'[3]Суточная ведомость'!F29</f>
        <v>0</v>
      </c>
      <c r="E16" s="131">
        <f>'[3]Суточная ведомость'!G29</f>
        <v>0</v>
      </c>
      <c r="F16" s="131">
        <f>'[3]Суточная ведомость'!H29</f>
        <v>0</v>
      </c>
      <c r="G16" s="131">
        <f>'[3]Суточная ведомость'!I29</f>
        <v>0</v>
      </c>
      <c r="H16" s="131">
        <f>'[3]Суточная ведомость'!J29</f>
        <v>0</v>
      </c>
      <c r="I16" s="131">
        <f>'[3]Суточная ведомость'!K29</f>
        <v>0</v>
      </c>
      <c r="J16" s="131">
        <f>'[3]Суточная ведомость'!L29</f>
        <v>0</v>
      </c>
      <c r="K16" s="131">
        <f>'[3]Суточная ведомость'!M29</f>
        <v>0</v>
      </c>
      <c r="L16" s="131">
        <f>'[3]Суточная ведомость'!N29</f>
        <v>0</v>
      </c>
      <c r="M16" s="131">
        <f>'[3]Суточная ведомость'!O29</f>
        <v>0</v>
      </c>
      <c r="N16" s="131">
        <f>'[3]Суточная ведомость'!P29</f>
        <v>0</v>
      </c>
      <c r="O16" s="131">
        <f>'[3]Суточная ведомость'!Q29</f>
        <v>0</v>
      </c>
      <c r="P16" s="131">
        <f>'[3]Суточная ведомость'!R29</f>
        <v>0</v>
      </c>
      <c r="Q16" s="131">
        <f>'[3]Суточная ведомость'!S29</f>
        <v>0</v>
      </c>
      <c r="R16" s="131">
        <f>'[3]Суточная ведомость'!T29</f>
        <v>0</v>
      </c>
      <c r="S16" s="131">
        <f>'[3]Суточная ведомость'!U29</f>
        <v>0</v>
      </c>
      <c r="T16" s="131">
        <f>'[3]Суточная ведомость'!V29</f>
        <v>0</v>
      </c>
      <c r="U16" s="131">
        <f>'[3]Суточная ведомость'!W29</f>
        <v>0</v>
      </c>
      <c r="V16" s="131">
        <f>'[3]Суточная ведомость'!X29</f>
        <v>0</v>
      </c>
      <c r="W16" s="131">
        <f>'[3]Суточная ведомость'!Y29</f>
        <v>0</v>
      </c>
      <c r="X16" s="131">
        <f>'[3]Суточная ведомость'!Z29</f>
        <v>0</v>
      </c>
      <c r="Y16" s="131">
        <f>'[3]Суточная ведомость'!AA29</f>
        <v>0</v>
      </c>
      <c r="Z16" s="470">
        <f>'[3]Суточная ведомость'!AB29</f>
        <v>0</v>
      </c>
      <c r="AA16" s="463">
        <f>SUM(C16:Z16)</f>
        <v>0</v>
      </c>
    </row>
    <row r="17" spans="1:27" s="134" customFormat="1" ht="20.25" customHeight="1" thickBot="1" x14ac:dyDescent="0.3">
      <c r="A17" s="677"/>
      <c r="B17" s="162" t="s">
        <v>237</v>
      </c>
      <c r="C17" s="163">
        <f>'[3]Суточная ведомость'!E30</f>
        <v>0</v>
      </c>
      <c r="D17" s="133">
        <f>'[3]Суточная ведомость'!F30</f>
        <v>0</v>
      </c>
      <c r="E17" s="133">
        <f>'[3]Суточная ведомость'!G30</f>
        <v>0</v>
      </c>
      <c r="F17" s="133">
        <f>'[3]Суточная ведомость'!H30</f>
        <v>0</v>
      </c>
      <c r="G17" s="133">
        <f>'[3]Суточная ведомость'!I30</f>
        <v>0</v>
      </c>
      <c r="H17" s="133">
        <f>'[3]Суточная ведомость'!J30</f>
        <v>0</v>
      </c>
      <c r="I17" s="133">
        <f>'[3]Суточная ведомость'!K30</f>
        <v>0</v>
      </c>
      <c r="J17" s="133">
        <f>'[3]Суточная ведомость'!L30</f>
        <v>0</v>
      </c>
      <c r="K17" s="133">
        <f>'[3]Суточная ведомость'!M30</f>
        <v>0</v>
      </c>
      <c r="L17" s="133">
        <f>'[3]Суточная ведомость'!N30</f>
        <v>0</v>
      </c>
      <c r="M17" s="133">
        <f>'[3]Суточная ведомость'!O30</f>
        <v>0</v>
      </c>
      <c r="N17" s="133">
        <f>'[3]Суточная ведомость'!P30</f>
        <v>0</v>
      </c>
      <c r="O17" s="133">
        <f>'[3]Суточная ведомость'!Q30</f>
        <v>0</v>
      </c>
      <c r="P17" s="133">
        <f>'[3]Суточная ведомость'!R30</f>
        <v>0</v>
      </c>
      <c r="Q17" s="133">
        <f>'[3]Суточная ведомость'!S30</f>
        <v>0</v>
      </c>
      <c r="R17" s="133">
        <f>'[3]Суточная ведомость'!T30</f>
        <v>0</v>
      </c>
      <c r="S17" s="133">
        <f>'[3]Суточная ведомость'!U30</f>
        <v>0</v>
      </c>
      <c r="T17" s="133">
        <f>'[3]Суточная ведомость'!V30</f>
        <v>0</v>
      </c>
      <c r="U17" s="133">
        <f>'[3]Суточная ведомость'!W30</f>
        <v>0</v>
      </c>
      <c r="V17" s="133">
        <f>'[3]Суточная ведомость'!X30</f>
        <v>0</v>
      </c>
      <c r="W17" s="133">
        <f>'[3]Суточная ведомость'!Y30</f>
        <v>0</v>
      </c>
      <c r="X17" s="133">
        <f>'[3]Суточная ведомость'!Z30</f>
        <v>0</v>
      </c>
      <c r="Y17" s="133">
        <f>'[3]Суточная ведомость'!AA30</f>
        <v>0</v>
      </c>
      <c r="Z17" s="471">
        <f>'[3]Суточная ведомость'!AB30</f>
        <v>0</v>
      </c>
      <c r="AA17" s="465">
        <f t="shared" ref="AA17:AA23" si="1">SUM(C17:Z17)</f>
        <v>0</v>
      </c>
    </row>
    <row r="18" spans="1:27" s="134" customFormat="1" ht="20.25" customHeight="1" x14ac:dyDescent="0.25">
      <c r="A18" s="678" t="s">
        <v>372</v>
      </c>
      <c r="B18" s="168" t="s">
        <v>29</v>
      </c>
      <c r="C18" s="472">
        <f>'[3]Суточная ведомость'!E60</f>
        <v>0.16830000000000001</v>
      </c>
      <c r="D18" s="171">
        <f>'[3]Суточная ведомость'!F60</f>
        <v>0.20130000000000001</v>
      </c>
      <c r="E18" s="171">
        <f>'[3]Суточная ведомость'!G60</f>
        <v>0.1716</v>
      </c>
      <c r="F18" s="171">
        <f>'[3]Суточная ведомость'!H60</f>
        <v>0.16170000000000001</v>
      </c>
      <c r="G18" s="171">
        <f>'[3]Суточная ведомость'!I60</f>
        <v>0.16500000000000001</v>
      </c>
      <c r="H18" s="171">
        <f>'[3]Суточная ведомость'!J60</f>
        <v>0.15840000000000001</v>
      </c>
      <c r="I18" s="171">
        <f>'[3]Суточная ведомость'!K60</f>
        <v>0.17820000000000003</v>
      </c>
      <c r="J18" s="171">
        <f>'[3]Суточная ведомость'!L60</f>
        <v>0.19140000000000001</v>
      </c>
      <c r="K18" s="171">
        <f>'[3]Суточная ведомость'!M60</f>
        <v>0.16500000000000001</v>
      </c>
      <c r="L18" s="171">
        <f>'[3]Суточная ведомость'!N60</f>
        <v>0.16170000000000001</v>
      </c>
      <c r="M18" s="171">
        <f>'[3]Суточная ведомость'!O60</f>
        <v>0.26069999999999999</v>
      </c>
      <c r="N18" s="171">
        <f>'[3]Суточная ведомость'!P60</f>
        <v>0.32669999999999999</v>
      </c>
      <c r="O18" s="171">
        <f>'[3]Суточная ведомость'!Q60</f>
        <v>0.27060000000000001</v>
      </c>
      <c r="P18" s="171">
        <f>'[3]Суточная ведомость'!R60</f>
        <v>0.3498</v>
      </c>
      <c r="Q18" s="171">
        <f>'[3]Суточная ведомость'!S60</f>
        <v>0.33329999999999999</v>
      </c>
      <c r="R18" s="171">
        <f>'[3]Суточная ведомость'!T60</f>
        <v>0.2838</v>
      </c>
      <c r="S18" s="171">
        <f>'[3]Суточная ведомость'!U60</f>
        <v>0.30360000000000004</v>
      </c>
      <c r="T18" s="171">
        <f>'[3]Суточная ведомость'!V60</f>
        <v>0.32340000000000002</v>
      </c>
      <c r="U18" s="171">
        <f>'[3]Суточная ведомость'!W60</f>
        <v>0.31019999999999998</v>
      </c>
      <c r="V18" s="171">
        <f>'[3]Суточная ведомость'!X60</f>
        <v>0.34320000000000001</v>
      </c>
      <c r="W18" s="171">
        <f>'[3]Суточная ведомость'!Y60</f>
        <v>0.38940000000000002</v>
      </c>
      <c r="X18" s="171">
        <f>'[3]Суточная ведомость'!Z60</f>
        <v>0.31680000000000003</v>
      </c>
      <c r="Y18" s="171">
        <f>'[3]Суточная ведомость'!AA60</f>
        <v>0.24420000000000003</v>
      </c>
      <c r="Z18" s="473">
        <f>'[3]Суточная ведомость'!AB60</f>
        <v>0.23430000000000001</v>
      </c>
      <c r="AA18" s="467">
        <f t="shared" si="1"/>
        <v>6.0126000000000008</v>
      </c>
    </row>
    <row r="19" spans="1:27" s="134" customFormat="1" ht="20.25" customHeight="1" thickBot="1" x14ac:dyDescent="0.3">
      <c r="A19" s="678"/>
      <c r="B19" s="169" t="s">
        <v>237</v>
      </c>
      <c r="C19" s="474">
        <f>'[3]Суточная ведомость'!E61</f>
        <v>6</v>
      </c>
      <c r="D19" s="172">
        <f>'[3]Суточная ведомость'!F61</f>
        <v>6</v>
      </c>
      <c r="E19" s="172">
        <f>'[3]Суточная ведомость'!G61</f>
        <v>6</v>
      </c>
      <c r="F19" s="172">
        <f>'[3]Суточная ведомость'!H61</f>
        <v>6</v>
      </c>
      <c r="G19" s="172">
        <f>'[3]Суточная ведомость'!I61</f>
        <v>6</v>
      </c>
      <c r="H19" s="172">
        <f>'[3]Суточная ведомость'!J61</f>
        <v>6</v>
      </c>
      <c r="I19" s="172">
        <f>'[3]Суточная ведомость'!K61</f>
        <v>6</v>
      </c>
      <c r="J19" s="172">
        <f>'[3]Суточная ведомость'!L61</f>
        <v>6</v>
      </c>
      <c r="K19" s="172">
        <f>'[3]Суточная ведомость'!M61</f>
        <v>6</v>
      </c>
      <c r="L19" s="172">
        <f>'[3]Суточная ведомость'!N61</f>
        <v>6</v>
      </c>
      <c r="M19" s="172">
        <f>'[3]Суточная ведомость'!O61</f>
        <v>6</v>
      </c>
      <c r="N19" s="172">
        <f>'[3]Суточная ведомость'!P61</f>
        <v>6</v>
      </c>
      <c r="O19" s="172">
        <f>'[3]Суточная ведомость'!Q61</f>
        <v>6</v>
      </c>
      <c r="P19" s="172">
        <f>'[3]Суточная ведомость'!R61</f>
        <v>6</v>
      </c>
      <c r="Q19" s="172">
        <f>'[3]Суточная ведомость'!S61</f>
        <v>6</v>
      </c>
      <c r="R19" s="172">
        <f>'[3]Суточная ведомость'!T61</f>
        <v>6</v>
      </c>
      <c r="S19" s="172">
        <f>'[3]Суточная ведомость'!U61</f>
        <v>6</v>
      </c>
      <c r="T19" s="172">
        <f>'[3]Суточная ведомость'!V61</f>
        <v>6</v>
      </c>
      <c r="U19" s="172">
        <f>'[3]Суточная ведомость'!W61</f>
        <v>6</v>
      </c>
      <c r="V19" s="172">
        <f>'[3]Суточная ведомость'!X61</f>
        <v>6</v>
      </c>
      <c r="W19" s="172">
        <f>'[3]Суточная ведомость'!Y61</f>
        <v>6</v>
      </c>
      <c r="X19" s="172">
        <f>'[3]Суточная ведомость'!Z61</f>
        <v>6</v>
      </c>
      <c r="Y19" s="172">
        <f>'[3]Суточная ведомость'!AA61</f>
        <v>6</v>
      </c>
      <c r="Z19" s="475">
        <f>'[3]Суточная ведомость'!AB61</f>
        <v>6</v>
      </c>
      <c r="AA19" s="469">
        <f t="shared" si="1"/>
        <v>144</v>
      </c>
    </row>
    <row r="20" spans="1:27" s="134" customFormat="1" ht="20.25" customHeight="1" x14ac:dyDescent="0.25">
      <c r="A20" s="676" t="s">
        <v>373</v>
      </c>
      <c r="B20" s="160" t="s">
        <v>29</v>
      </c>
      <c r="C20" s="161">
        <f>'[3]Суточная ведомость'!E77</f>
        <v>0</v>
      </c>
      <c r="D20" s="131">
        <f>'[3]Суточная ведомость'!F77</f>
        <v>0</v>
      </c>
      <c r="E20" s="131">
        <f>'[3]Суточная ведомость'!G77</f>
        <v>0</v>
      </c>
      <c r="F20" s="131">
        <f>'[3]Суточная ведомость'!H77</f>
        <v>0</v>
      </c>
      <c r="G20" s="131">
        <f>'[3]Суточная ведомость'!I77</f>
        <v>0</v>
      </c>
      <c r="H20" s="131">
        <f>'[3]Суточная ведомость'!J77</f>
        <v>0</v>
      </c>
      <c r="I20" s="131">
        <f>'[3]Суточная ведомость'!K77</f>
        <v>0</v>
      </c>
      <c r="J20" s="131">
        <f>'[3]Суточная ведомость'!L77</f>
        <v>0</v>
      </c>
      <c r="K20" s="131">
        <f>'[3]Суточная ведомость'!M77</f>
        <v>0</v>
      </c>
      <c r="L20" s="131">
        <f>'[3]Суточная ведомость'!N77</f>
        <v>0</v>
      </c>
      <c r="M20" s="131">
        <f>'[3]Суточная ведомость'!O77</f>
        <v>0</v>
      </c>
      <c r="N20" s="131">
        <f>'[3]Суточная ведомость'!P77</f>
        <v>0</v>
      </c>
      <c r="O20" s="131">
        <f>'[3]Суточная ведомость'!Q77</f>
        <v>0</v>
      </c>
      <c r="P20" s="131">
        <f>'[3]Суточная ведомость'!R77</f>
        <v>0</v>
      </c>
      <c r="Q20" s="131">
        <f>'[3]Суточная ведомость'!S77</f>
        <v>0</v>
      </c>
      <c r="R20" s="131">
        <f>'[3]Суточная ведомость'!T77</f>
        <v>0</v>
      </c>
      <c r="S20" s="131">
        <f>'[3]Суточная ведомость'!U77</f>
        <v>0</v>
      </c>
      <c r="T20" s="131">
        <f>'[3]Суточная ведомость'!V77</f>
        <v>0</v>
      </c>
      <c r="U20" s="131">
        <f>'[3]Суточная ведомость'!W77</f>
        <v>0</v>
      </c>
      <c r="V20" s="131">
        <f>'[3]Суточная ведомость'!X77</f>
        <v>0</v>
      </c>
      <c r="W20" s="131">
        <f>'[3]Суточная ведомость'!Y77</f>
        <v>0</v>
      </c>
      <c r="X20" s="131">
        <f>'[3]Суточная ведомость'!Z77</f>
        <v>0</v>
      </c>
      <c r="Y20" s="131">
        <f>'[3]Суточная ведомость'!AA77</f>
        <v>0</v>
      </c>
      <c r="Z20" s="470">
        <f>'[3]Суточная ведомость'!AB77</f>
        <v>0</v>
      </c>
      <c r="AA20" s="463">
        <f t="shared" si="1"/>
        <v>0</v>
      </c>
    </row>
    <row r="21" spans="1:27" s="134" customFormat="1" ht="16.5" thickBot="1" x14ac:dyDescent="0.3">
      <c r="A21" s="677"/>
      <c r="B21" s="170" t="s">
        <v>237</v>
      </c>
      <c r="C21" s="163">
        <f>'[3]Суточная ведомость'!E78</f>
        <v>0</v>
      </c>
      <c r="D21" s="133">
        <f>'[3]Суточная ведомость'!F78</f>
        <v>0</v>
      </c>
      <c r="E21" s="133">
        <f>'[3]Суточная ведомость'!G78</f>
        <v>0</v>
      </c>
      <c r="F21" s="133">
        <f>'[3]Суточная ведомость'!H78</f>
        <v>0</v>
      </c>
      <c r="G21" s="133">
        <f>'[3]Суточная ведомость'!I78</f>
        <v>0</v>
      </c>
      <c r="H21" s="133">
        <f>'[3]Суточная ведомость'!J78</f>
        <v>0</v>
      </c>
      <c r="I21" s="133">
        <f>'[3]Суточная ведомость'!K78</f>
        <v>0</v>
      </c>
      <c r="J21" s="133">
        <f>'[3]Суточная ведомость'!L78</f>
        <v>0</v>
      </c>
      <c r="K21" s="133">
        <f>'[3]Суточная ведомость'!M78</f>
        <v>0</v>
      </c>
      <c r="L21" s="133">
        <f>'[3]Суточная ведомость'!N78</f>
        <v>0</v>
      </c>
      <c r="M21" s="133">
        <f>'[3]Суточная ведомость'!O78</f>
        <v>0</v>
      </c>
      <c r="N21" s="133">
        <f>'[3]Суточная ведомость'!P78</f>
        <v>0</v>
      </c>
      <c r="O21" s="133">
        <f>'[3]Суточная ведомость'!Q78</f>
        <v>0</v>
      </c>
      <c r="P21" s="133">
        <f>'[3]Суточная ведомость'!R78</f>
        <v>0</v>
      </c>
      <c r="Q21" s="133">
        <f>'[3]Суточная ведомость'!S78</f>
        <v>0</v>
      </c>
      <c r="R21" s="133">
        <f>'[3]Суточная ведомость'!T78</f>
        <v>0</v>
      </c>
      <c r="S21" s="133">
        <f>'[3]Суточная ведомость'!U78</f>
        <v>0</v>
      </c>
      <c r="T21" s="133">
        <f>'[3]Суточная ведомость'!V78</f>
        <v>0</v>
      </c>
      <c r="U21" s="133">
        <f>'[3]Суточная ведомость'!W78</f>
        <v>0</v>
      </c>
      <c r="V21" s="133">
        <f>'[3]Суточная ведомость'!X78</f>
        <v>0</v>
      </c>
      <c r="W21" s="133">
        <f>'[3]Суточная ведомость'!Y78</f>
        <v>0</v>
      </c>
      <c r="X21" s="133">
        <f>'[3]Суточная ведомость'!Z78</f>
        <v>0</v>
      </c>
      <c r="Y21" s="133">
        <f>'[3]Суточная ведомость'!AA78</f>
        <v>0</v>
      </c>
      <c r="Z21" s="471">
        <f>'[3]Суточная ведомость'!AB78</f>
        <v>0</v>
      </c>
      <c r="AA21" s="465">
        <f t="shared" si="1"/>
        <v>0</v>
      </c>
    </row>
    <row r="22" spans="1:27" s="134" customFormat="1" ht="20.25" customHeight="1" x14ac:dyDescent="0.25">
      <c r="A22" s="169" t="s">
        <v>374</v>
      </c>
      <c r="B22" s="168" t="s">
        <v>29</v>
      </c>
      <c r="C22" s="472">
        <f>'[3]Суточная ведомость'!E105</f>
        <v>-7.2000000000000401</v>
      </c>
      <c r="D22" s="171">
        <f>'[3]Суточная ведомость'!F105</f>
        <v>8.100000000000108</v>
      </c>
      <c r="E22" s="171">
        <f>'[3]Суточная ведомость'!G105</f>
        <v>-19.499999999999961</v>
      </c>
      <c r="F22" s="171">
        <f>'[3]Суточная ведомость'!H105</f>
        <v>-17.699999999999992</v>
      </c>
      <c r="G22" s="171">
        <f>'[3]Суточная ведомость'!I105</f>
        <v>-1.8000000000000238</v>
      </c>
      <c r="H22" s="171">
        <f>'[3]Суточная ведомость'!J105</f>
        <v>-1.7999999999999683</v>
      </c>
      <c r="I22" s="171">
        <f>'[3]Суточная ведомость'!K105</f>
        <v>26.100000000000069</v>
      </c>
      <c r="J22" s="171">
        <f>'[3]Суточная ведомость'!L105</f>
        <v>90.300000000000097</v>
      </c>
      <c r="K22" s="171">
        <f>'[3]Суточная ведомость'!M105</f>
        <v>135.30000000000004</v>
      </c>
      <c r="L22" s="171">
        <f>'[3]Суточная ведомость'!N105</f>
        <v>125.99999999999989</v>
      </c>
      <c r="M22" s="171">
        <f>'[3]Суточная ведомость'!O105</f>
        <v>172.49999999999994</v>
      </c>
      <c r="N22" s="171">
        <f>'[3]Суточная ведомость'!P105</f>
        <v>101.99999999999987</v>
      </c>
      <c r="O22" s="171">
        <f>'[3]Суточная ведомость'!Q105</f>
        <v>69.899999999999963</v>
      </c>
      <c r="P22" s="171">
        <f>'[3]Суточная ведомость'!R105</f>
        <v>147.59999999999997</v>
      </c>
      <c r="Q22" s="171">
        <f>'[3]Суточная ведомость'!S105</f>
        <v>80.400000000000034</v>
      </c>
      <c r="R22" s="171">
        <f>'[3]Суточная ведомость'!T105</f>
        <v>66.899999999999963</v>
      </c>
      <c r="S22" s="171">
        <f>'[3]Суточная ведомость'!U105</f>
        <v>77.100000000000051</v>
      </c>
      <c r="T22" s="171">
        <f>'[3]Суточная ведомость'!V105</f>
        <v>81.000000000000071</v>
      </c>
      <c r="U22" s="171">
        <f>'[3]Суточная ведомость'!W105</f>
        <v>39.000000000000036</v>
      </c>
      <c r="V22" s="171">
        <f>'[3]Суточная ведомость'!X105</f>
        <v>38.100000000000023</v>
      </c>
      <c r="W22" s="171">
        <f>'[3]Суточная ведомость'!Y105</f>
        <v>2.1000000000000463</v>
      </c>
      <c r="X22" s="171">
        <f>'[3]Суточная ведомость'!Z105</f>
        <v>69.899999999999963</v>
      </c>
      <c r="Y22" s="171">
        <f>'[3]Суточная ведомость'!AA105</f>
        <v>-11.699999999999932</v>
      </c>
      <c r="Z22" s="473">
        <f>'[3]Суточная ведомость'!AB105</f>
        <v>-38.69999999999996</v>
      </c>
      <c r="AA22" s="467">
        <f t="shared" si="1"/>
        <v>1233.9000000000003</v>
      </c>
    </row>
    <row r="23" spans="1:27" s="134" customFormat="1" ht="16.5" thickBot="1" x14ac:dyDescent="0.3">
      <c r="A23" s="476"/>
      <c r="B23" s="170" t="s">
        <v>237</v>
      </c>
      <c r="C23" s="163">
        <f>'[3]Суточная ведомость'!E106</f>
        <v>134.12000000000035</v>
      </c>
      <c r="D23" s="133">
        <f>'[3]Суточная ведомость'!F106</f>
        <v>180.12000000000018</v>
      </c>
      <c r="E23" s="133">
        <f>'[3]Суточная ведомость'!G106</f>
        <v>169.76000000000025</v>
      </c>
      <c r="F23" s="133">
        <f>'[3]Суточная ведомость'!H106</f>
        <v>188.38</v>
      </c>
      <c r="G23" s="133">
        <f>'[3]Суточная ведомость'!I106</f>
        <v>192.57999999999981</v>
      </c>
      <c r="H23" s="133">
        <f>'[3]Суточная ведомость'!J106</f>
        <v>221.23999999999998</v>
      </c>
      <c r="I23" s="133">
        <f>'[3]Суточная ведомость'!K106</f>
        <v>226.39999999999992</v>
      </c>
      <c r="J23" s="133">
        <f>'[3]Суточная ведомость'!L106</f>
        <v>206.12000000000052</v>
      </c>
      <c r="K23" s="133">
        <f>'[3]Суточная ведомость'!M106</f>
        <v>193.56000000000003</v>
      </c>
      <c r="L23" s="133">
        <f>'[3]Суточная ведомость'!N106</f>
        <v>216.48000000000016</v>
      </c>
      <c r="M23" s="133">
        <f>'[3]Суточная ведомость'!O106</f>
        <v>214.17999999999961</v>
      </c>
      <c r="N23" s="133">
        <f>'[3]Суточная ведомость'!P106</f>
        <v>151.10000000000034</v>
      </c>
      <c r="O23" s="133">
        <f>'[3]Суточная ведомость'!Q106</f>
        <v>177.70000000000101</v>
      </c>
      <c r="P23" s="133">
        <f>'[3]Суточная ведомость'!R106</f>
        <v>161.91999999999996</v>
      </c>
      <c r="Q23" s="133">
        <f>'[3]Суточная ведомость'!S106</f>
        <v>164.41999999999956</v>
      </c>
      <c r="R23" s="133">
        <f>'[3]Суточная ведомость'!T106</f>
        <v>150.32000000000039</v>
      </c>
      <c r="S23" s="133">
        <f>'[3]Суточная ведомость'!U106</f>
        <v>196.92000000000021</v>
      </c>
      <c r="T23" s="133">
        <f>'[3]Суточная ведомость'!V106</f>
        <v>203.04000000000056</v>
      </c>
      <c r="U23" s="133">
        <f>'[3]Суточная ведомость'!W106</f>
        <v>168.9199999999999</v>
      </c>
      <c r="V23" s="133">
        <f>'[3]Суточная ведомость'!X106</f>
        <v>193.96000000000129</v>
      </c>
      <c r="W23" s="133">
        <f>'[3]Суточная ведомость'!Y106</f>
        <v>160.13999999999922</v>
      </c>
      <c r="X23" s="133">
        <f>'[3]Суточная ведомость'!Z106</f>
        <v>144.12000000000009</v>
      </c>
      <c r="Y23" s="133">
        <f>'[3]Суточная ведомость'!AA106</f>
        <v>110.31999999999998</v>
      </c>
      <c r="Z23" s="471">
        <f>'[3]Суточная ведомость'!AB106</f>
        <v>116.74000000000004</v>
      </c>
      <c r="AA23" s="465">
        <f t="shared" si="1"/>
        <v>4242.5600000000031</v>
      </c>
    </row>
    <row r="24" spans="1:27" s="137" customFormat="1" ht="31.5" customHeight="1" x14ac:dyDescent="0.25">
      <c r="A24" s="165"/>
      <c r="B24" s="166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</row>
    <row r="25" spans="1:27" s="134" customFormat="1" x14ac:dyDescent="0.25">
      <c r="A25" s="165"/>
      <c r="B25" s="166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</row>
    <row r="26" spans="1:27" s="134" customFormat="1" x14ac:dyDescent="0.25">
      <c r="A26" s="152"/>
      <c r="B26" s="152"/>
      <c r="D26" s="135" t="s">
        <v>276</v>
      </c>
      <c r="E26" s="135"/>
      <c r="F26" s="135"/>
      <c r="G26" s="135"/>
      <c r="H26" s="135"/>
      <c r="J26" s="135"/>
      <c r="K26" s="135"/>
      <c r="P26" s="135" t="s">
        <v>277</v>
      </c>
      <c r="S26" s="137"/>
      <c r="T26" s="137"/>
      <c r="U26" s="137"/>
      <c r="V26" s="137"/>
      <c r="W26" s="137"/>
      <c r="X26" s="137"/>
      <c r="Y26" s="137"/>
      <c r="Z26" s="137"/>
      <c r="AA26" s="137"/>
    </row>
    <row r="27" spans="1:27" ht="19.5" customHeight="1" x14ac:dyDescent="0.25"/>
    <row r="28" spans="1:27" ht="19.5" customHeight="1" x14ac:dyDescent="0.25"/>
    <row r="29" spans="1:27" ht="19.5" customHeight="1" x14ac:dyDescent="0.25"/>
    <row r="30" spans="1:27" ht="19.5" customHeight="1" x14ac:dyDescent="0.25"/>
    <row r="31" spans="1:27" ht="19.5" customHeight="1" x14ac:dyDescent="0.25"/>
    <row r="32" spans="1:27" ht="19.5" customHeight="1" x14ac:dyDescent="0.25"/>
    <row r="33" spans="1:28" ht="19.5" customHeight="1" x14ac:dyDescent="0.25"/>
    <row r="34" spans="1:28" ht="19.5" customHeight="1" x14ac:dyDescent="0.25"/>
    <row r="35" spans="1:28" ht="19.5" customHeight="1" x14ac:dyDescent="0.25"/>
    <row r="36" spans="1:28" ht="19.5" customHeight="1" x14ac:dyDescent="0.25"/>
    <row r="37" spans="1:28" ht="19.5" customHeight="1" x14ac:dyDescent="0.25"/>
    <row r="38" spans="1:28" ht="19.5" customHeight="1" x14ac:dyDescent="0.25"/>
    <row r="39" spans="1:28" ht="19.5" customHeight="1" x14ac:dyDescent="0.25"/>
    <row r="40" spans="1:28" ht="19.5" customHeight="1" x14ac:dyDescent="0.25"/>
    <row r="41" spans="1:28" ht="19.5" customHeight="1" x14ac:dyDescent="0.25"/>
    <row r="43" spans="1:28" s="16" customFormat="1" ht="17.25" customHeight="1" x14ac:dyDescent="0.25">
      <c r="A43" s="152"/>
      <c r="B43" s="152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</row>
    <row r="44" spans="1:28" s="16" customFormat="1" ht="17.25" customHeight="1" x14ac:dyDescent="0.25">
      <c r="A44" s="152"/>
      <c r="B44" s="152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</row>
    <row r="45" spans="1:28" s="16" customFormat="1" ht="17.25" customHeight="1" x14ac:dyDescent="0.25">
      <c r="A45" s="152"/>
      <c r="B45" s="152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</row>
    <row r="46" spans="1:28" s="16" customFormat="1" ht="17.25" customHeight="1" x14ac:dyDescent="0.25">
      <c r="A46" s="152"/>
      <c r="B46" s="152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</row>
    <row r="47" spans="1:28" s="16" customFormat="1" ht="17.25" customHeight="1" x14ac:dyDescent="0.25">
      <c r="A47" s="152"/>
      <c r="B47" s="152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</row>
    <row r="48" spans="1:28" s="16" customFormat="1" ht="17.25" customHeight="1" x14ac:dyDescent="0.25">
      <c r="A48" s="152"/>
      <c r="B48" s="152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</row>
    <row r="49" spans="1:28" s="16" customFormat="1" ht="17.25" customHeight="1" x14ac:dyDescent="0.25">
      <c r="A49" s="152"/>
      <c r="B49" s="152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</row>
    <row r="50" spans="1:28" s="16" customFormat="1" ht="17.25" customHeight="1" x14ac:dyDescent="0.25">
      <c r="A50" s="152"/>
      <c r="B50" s="152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</row>
    <row r="51" spans="1:28" s="16" customFormat="1" ht="17.25" customHeight="1" x14ac:dyDescent="0.25">
      <c r="A51" s="152"/>
      <c r="B51" s="152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</row>
    <row r="52" spans="1:28" s="16" customFormat="1" ht="17.25" customHeight="1" x14ac:dyDescent="0.25">
      <c r="A52" s="152"/>
      <c r="B52" s="152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</row>
    <row r="53" spans="1:28" s="16" customFormat="1" ht="17.25" customHeight="1" x14ac:dyDescent="0.25">
      <c r="A53" s="152"/>
      <c r="B53" s="152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</row>
    <row r="54" spans="1:28" s="16" customFormat="1" ht="17.25" customHeight="1" x14ac:dyDescent="0.25">
      <c r="A54" s="152"/>
      <c r="B54" s="152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</row>
    <row r="55" spans="1:28" s="16" customFormat="1" ht="31.5" customHeight="1" x14ac:dyDescent="0.25">
      <c r="A55" s="152"/>
      <c r="B55" s="152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</row>
  </sheetData>
  <mergeCells count="15">
    <mergeCell ref="A10:A11"/>
    <mergeCell ref="A8:A9"/>
    <mergeCell ref="A1:AA1"/>
    <mergeCell ref="A2:AA2"/>
    <mergeCell ref="A3:A4"/>
    <mergeCell ref="C3:Z3"/>
    <mergeCell ref="A5:AA5"/>
    <mergeCell ref="A6:A7"/>
    <mergeCell ref="A16:A17"/>
    <mergeCell ref="A18:A19"/>
    <mergeCell ref="A20:A21"/>
    <mergeCell ref="A12:AA12"/>
    <mergeCell ref="A13:A14"/>
    <mergeCell ref="C13:Z13"/>
    <mergeCell ref="A15:AA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V31"/>
  <sheetViews>
    <sheetView topLeftCell="A5" workbookViewId="0">
      <selection activeCell="B17" sqref="B17:J32"/>
    </sheetView>
  </sheetViews>
  <sheetFormatPr defaultRowHeight="15" x14ac:dyDescent="0.25"/>
  <cols>
    <col min="1" max="1" width="9.140625" style="1"/>
    <col min="3" max="3" width="29.140625" customWidth="1"/>
    <col min="4" max="9" width="17.28515625" customWidth="1"/>
  </cols>
  <sheetData>
    <row r="1" spans="1:256" s="100" customFormat="1" x14ac:dyDescent="0.25">
      <c r="J1" s="21" t="s">
        <v>375</v>
      </c>
    </row>
    <row r="2" spans="1:256" s="100" customFormat="1" ht="12.75" customHeight="1" x14ac:dyDescent="0.25"/>
    <row r="3" spans="1:256" s="100" customFormat="1" x14ac:dyDescent="0.25"/>
    <row r="4" spans="1:256" s="100" customFormat="1" ht="50.25" customHeight="1" x14ac:dyDescent="0.3">
      <c r="B4" s="694" t="s">
        <v>430</v>
      </c>
      <c r="C4" s="694"/>
      <c r="D4" s="694"/>
      <c r="E4" s="694"/>
      <c r="F4" s="694"/>
      <c r="G4" s="694"/>
      <c r="H4" s="694"/>
      <c r="I4" s="694"/>
      <c r="J4" s="694"/>
    </row>
    <row r="5" spans="1:256" s="100" customFormat="1" x14ac:dyDescent="0.25"/>
    <row r="6" spans="1:256" s="100" customFormat="1" ht="15.75" thickBot="1" x14ac:dyDescent="0.3"/>
    <row r="7" spans="1:256" s="100" customFormat="1" ht="60.75" customHeight="1" thickBot="1" x14ac:dyDescent="0.3">
      <c r="B7" s="477" t="s">
        <v>376</v>
      </c>
      <c r="C7" s="478" t="s">
        <v>377</v>
      </c>
      <c r="D7" s="478" t="s">
        <v>378</v>
      </c>
      <c r="E7" s="478" t="s">
        <v>379</v>
      </c>
      <c r="F7" s="478" t="s">
        <v>380</v>
      </c>
      <c r="G7" s="478" t="s">
        <v>381</v>
      </c>
      <c r="H7" s="478" t="s">
        <v>382</v>
      </c>
      <c r="I7" s="478" t="s">
        <v>383</v>
      </c>
      <c r="J7" s="478" t="s">
        <v>384</v>
      </c>
    </row>
    <row r="8" spans="1:256" s="100" customFormat="1" ht="17.25" thickBot="1" x14ac:dyDescent="0.3">
      <c r="B8" s="479"/>
      <c r="C8" s="480" t="s">
        <v>145</v>
      </c>
      <c r="D8" s="480"/>
      <c r="E8" s="480"/>
      <c r="F8" s="480"/>
      <c r="G8" s="480"/>
      <c r="H8" s="480"/>
      <c r="I8" s="480"/>
      <c r="J8" s="480"/>
    </row>
    <row r="9" spans="1:256" s="100" customFormat="1" ht="17.25" thickBot="1" x14ac:dyDescent="0.3">
      <c r="B9" s="479"/>
      <c r="C9" s="480"/>
      <c r="D9" s="480"/>
      <c r="E9" s="480"/>
      <c r="F9" s="480"/>
      <c r="G9" s="480"/>
      <c r="H9" s="480"/>
      <c r="I9" s="480"/>
      <c r="J9" s="480"/>
    </row>
    <row r="10" spans="1:256" s="100" customFormat="1" ht="17.25" thickBot="1" x14ac:dyDescent="0.3">
      <c r="B10" s="479"/>
      <c r="C10" s="480"/>
      <c r="D10" s="480"/>
      <c r="E10" s="480"/>
      <c r="F10" s="480"/>
      <c r="G10" s="480"/>
      <c r="H10" s="480"/>
      <c r="I10" s="480"/>
      <c r="J10" s="480"/>
    </row>
    <row r="11" spans="1:256" s="100" customFormat="1" ht="17.25" thickBot="1" x14ac:dyDescent="0.3">
      <c r="B11" s="479"/>
      <c r="C11" s="480"/>
      <c r="D11" s="480"/>
      <c r="E11" s="480"/>
      <c r="F11" s="480"/>
      <c r="G11" s="480"/>
      <c r="H11" s="480"/>
      <c r="I11" s="480"/>
      <c r="J11" s="480"/>
    </row>
    <row r="12" spans="1:256" s="100" customFormat="1" x14ac:dyDescent="0.25"/>
    <row r="13" spans="1:256" s="100" customFormat="1" x14ac:dyDescent="0.25"/>
    <row r="14" spans="1:256" s="100" customFormat="1" ht="15.75" x14ac:dyDescent="0.25">
      <c r="B14" s="138" t="s">
        <v>431</v>
      </c>
      <c r="D14" s="21"/>
      <c r="E14" s="48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256" s="18" customFormat="1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x14ac:dyDescent="0.25">
      <c r="B16" s="2"/>
      <c r="C16" s="2"/>
      <c r="D16" s="2"/>
      <c r="E16" s="2"/>
      <c r="F16" s="2"/>
      <c r="G16" s="2"/>
      <c r="H16" s="4" t="s">
        <v>120</v>
      </c>
      <c r="I16" s="2"/>
      <c r="J16" s="2"/>
      <c r="K16" s="2"/>
    </row>
    <row r="17" spans="1:256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256" x14ac:dyDescent="0.25">
      <c r="B18" s="2"/>
      <c r="C18" s="2"/>
      <c r="D18" s="2"/>
      <c r="E18" s="2"/>
      <c r="F18" s="695"/>
      <c r="G18" s="695"/>
      <c r="H18" s="695"/>
      <c r="I18" s="695"/>
      <c r="J18" s="695"/>
      <c r="K18" s="2"/>
    </row>
    <row r="19" spans="1:256" x14ac:dyDescent="0.25">
      <c r="B19" s="4"/>
      <c r="C19" s="4"/>
      <c r="D19" s="4"/>
      <c r="E19" s="4"/>
      <c r="F19" s="4"/>
      <c r="G19" s="4"/>
      <c r="H19" s="4"/>
      <c r="I19" s="4"/>
      <c r="J19" s="2"/>
      <c r="K19" s="2"/>
    </row>
    <row r="20" spans="1:256" ht="18.75" x14ac:dyDescent="0.3">
      <c r="B20" s="525" t="s">
        <v>385</v>
      </c>
      <c r="C20" s="5"/>
      <c r="D20" s="5"/>
      <c r="E20" s="5"/>
      <c r="F20" s="5"/>
      <c r="G20" s="5"/>
      <c r="H20" s="5"/>
      <c r="I20" s="4"/>
      <c r="J20" s="2"/>
      <c r="K20" s="2"/>
    </row>
    <row r="21" spans="1:256" x14ac:dyDescent="0.25">
      <c r="B21" s="4"/>
      <c r="C21" s="4"/>
      <c r="D21" s="4"/>
      <c r="E21" s="4"/>
      <c r="F21" s="4"/>
      <c r="G21" s="4"/>
      <c r="H21" s="4"/>
      <c r="I21" s="4"/>
      <c r="J21" s="2"/>
      <c r="K21" s="2"/>
    </row>
    <row r="22" spans="1:256" ht="15.75" x14ac:dyDescent="0.25">
      <c r="B22" s="3"/>
      <c r="C22" s="3"/>
      <c r="D22" s="3"/>
      <c r="E22" s="3"/>
      <c r="F22" s="3"/>
      <c r="G22" s="3"/>
      <c r="H22" s="3"/>
      <c r="I22" s="3"/>
      <c r="J22" s="2"/>
      <c r="K22" s="2"/>
    </row>
    <row r="23" spans="1:256" ht="15.75" x14ac:dyDescent="0.25">
      <c r="B23" s="696" t="s">
        <v>121</v>
      </c>
      <c r="C23" s="6"/>
      <c r="D23" s="82"/>
      <c r="E23" s="87"/>
      <c r="F23" s="699" t="s">
        <v>240</v>
      </c>
      <c r="G23" s="700"/>
      <c r="H23" s="700"/>
      <c r="I23" s="701"/>
      <c r="J23" s="2"/>
      <c r="K23" s="2"/>
    </row>
    <row r="24" spans="1:256" ht="15.75" x14ac:dyDescent="0.25">
      <c r="A24" s="18"/>
      <c r="B24" s="697"/>
      <c r="C24" s="81"/>
      <c r="D24" s="84"/>
      <c r="E24" s="88"/>
      <c r="F24" s="83"/>
      <c r="G24" s="699" t="s">
        <v>387</v>
      </c>
      <c r="H24" s="700"/>
      <c r="I24" s="701"/>
      <c r="J24" s="22"/>
      <c r="K24" s="22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ht="15.75" x14ac:dyDescent="0.25">
      <c r="B25" s="698"/>
      <c r="C25" s="7"/>
      <c r="D25" s="85" t="s">
        <v>238</v>
      </c>
      <c r="E25" s="89" t="s">
        <v>239</v>
      </c>
      <c r="F25" s="86" t="s">
        <v>122</v>
      </c>
      <c r="G25" s="90" t="s">
        <v>110</v>
      </c>
      <c r="H25" s="19" t="s">
        <v>386</v>
      </c>
      <c r="I25" s="19" t="s">
        <v>114</v>
      </c>
      <c r="J25" s="2"/>
      <c r="K25" s="2"/>
    </row>
    <row r="26" spans="1:256" ht="15.75" x14ac:dyDescent="0.25">
      <c r="B26" s="9"/>
      <c r="C26" s="7" t="s">
        <v>243</v>
      </c>
      <c r="D26" s="8"/>
      <c r="E26" s="19"/>
      <c r="F26" s="19" t="s">
        <v>145</v>
      </c>
      <c r="G26" s="8"/>
      <c r="H26" s="8"/>
      <c r="I26" s="8"/>
      <c r="J26" s="2"/>
      <c r="K26" s="2"/>
    </row>
    <row r="27" spans="1:256" ht="15.75" x14ac:dyDescent="0.25">
      <c r="B27" s="9"/>
      <c r="C27" s="77" t="s">
        <v>241</v>
      </c>
      <c r="D27" s="8"/>
      <c r="E27" s="8"/>
      <c r="F27" s="8"/>
      <c r="G27" s="8"/>
      <c r="H27" s="8"/>
      <c r="I27" s="8"/>
      <c r="J27" s="2"/>
      <c r="K27" s="2"/>
    </row>
    <row r="28" spans="1:256" ht="15.75" x14ac:dyDescent="0.25">
      <c r="B28" s="9"/>
      <c r="C28" s="79" t="s">
        <v>242</v>
      </c>
      <c r="D28" s="8"/>
      <c r="E28" s="8"/>
      <c r="F28" s="8" t="s">
        <v>145</v>
      </c>
      <c r="G28" s="8"/>
      <c r="H28" s="8"/>
      <c r="I28" s="8"/>
      <c r="J28" s="2"/>
      <c r="K28" s="2"/>
    </row>
    <row r="29" spans="1:256" ht="15.75" x14ac:dyDescent="0.25">
      <c r="A29" s="18"/>
      <c r="B29" s="78"/>
      <c r="C29" s="80" t="s">
        <v>244</v>
      </c>
      <c r="D29" s="20"/>
      <c r="E29" s="8"/>
      <c r="F29" s="8"/>
      <c r="G29" s="8"/>
      <c r="H29" s="8"/>
      <c r="I29" s="8"/>
      <c r="J29" s="22"/>
      <c r="K29" s="22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ht="15.75" x14ac:dyDescent="0.25">
      <c r="B30" s="3"/>
      <c r="C30" s="3"/>
      <c r="D30" s="3"/>
      <c r="E30" s="3"/>
      <c r="F30" s="3"/>
      <c r="G30" s="3"/>
      <c r="H30" s="3"/>
      <c r="I30" s="3"/>
      <c r="J30" s="2"/>
      <c r="K30" s="2"/>
    </row>
    <row r="31" spans="1:256" s="21" customFormat="1" ht="45" customHeight="1" x14ac:dyDescent="0.25">
      <c r="B31" s="138" t="s">
        <v>431</v>
      </c>
      <c r="C31" s="138"/>
      <c r="D31" s="138"/>
      <c r="E31" s="138"/>
      <c r="F31" s="138"/>
      <c r="G31" s="138"/>
      <c r="H31" s="138"/>
      <c r="I31" s="138"/>
      <c r="J31" s="138"/>
      <c r="K31" s="138"/>
      <c r="L31" s="139"/>
      <c r="M31" s="139"/>
      <c r="N31" s="139"/>
      <c r="O31" s="139"/>
      <c r="P31" s="139"/>
      <c r="Q31" s="139"/>
    </row>
  </sheetData>
  <mergeCells count="5">
    <mergeCell ref="B4:J4"/>
    <mergeCell ref="F18:J18"/>
    <mergeCell ref="B23:B25"/>
    <mergeCell ref="F23:I23"/>
    <mergeCell ref="G24:I24"/>
  </mergeCells>
  <pageMargins left="0.7" right="0.7" top="0.75" bottom="0.75" header="0.3" footer="0.3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227"/>
  <sheetViews>
    <sheetView tabSelected="1" topLeftCell="A94" workbookViewId="0">
      <selection activeCell="A69" sqref="A1:XFD1048576"/>
    </sheetView>
  </sheetViews>
  <sheetFormatPr defaultRowHeight="12" customHeight="1" x14ac:dyDescent="0.25"/>
  <cols>
    <col min="1" max="1" width="9.28515625" style="134" customWidth="1"/>
    <col min="2" max="2" width="18.42578125" style="263" customWidth="1"/>
    <col min="3" max="3" width="8" style="259" customWidth="1"/>
    <col min="4" max="4" width="9.7109375" style="502" customWidth="1"/>
    <col min="5" max="5" width="9.85546875" style="262" customWidth="1"/>
    <col min="6" max="29" width="8.42578125" style="261" customWidth="1"/>
    <col min="30" max="224" width="9.140625" style="126"/>
    <col min="225" max="225" width="4.42578125" style="126" customWidth="1"/>
    <col min="226" max="226" width="11.28515625" style="126" customWidth="1"/>
    <col min="227" max="227" width="7.7109375" style="126" customWidth="1"/>
    <col min="228" max="228" width="12.5703125" style="126" customWidth="1"/>
    <col min="229" max="251" width="9.140625" style="126"/>
    <col min="252" max="252" width="9.7109375" style="126" customWidth="1"/>
    <col min="253" max="253" width="12.140625" style="126" customWidth="1"/>
    <col min="254" max="480" width="9.140625" style="126"/>
    <col min="481" max="481" width="4.42578125" style="126" customWidth="1"/>
    <col min="482" max="482" width="11.28515625" style="126" customWidth="1"/>
    <col min="483" max="483" width="7.7109375" style="126" customWidth="1"/>
    <col min="484" max="484" width="12.5703125" style="126" customWidth="1"/>
    <col min="485" max="507" width="9.140625" style="126"/>
    <col min="508" max="508" width="9.7109375" style="126" customWidth="1"/>
    <col min="509" max="509" width="12.140625" style="126" customWidth="1"/>
    <col min="510" max="736" width="9.140625" style="126"/>
    <col min="737" max="737" width="4.42578125" style="126" customWidth="1"/>
    <col min="738" max="738" width="11.28515625" style="126" customWidth="1"/>
    <col min="739" max="739" width="7.7109375" style="126" customWidth="1"/>
    <col min="740" max="740" width="12.5703125" style="126" customWidth="1"/>
    <col min="741" max="763" width="9.140625" style="126"/>
    <col min="764" max="764" width="9.7109375" style="126" customWidth="1"/>
    <col min="765" max="765" width="12.140625" style="126" customWidth="1"/>
    <col min="766" max="992" width="9.140625" style="126"/>
    <col min="993" max="993" width="4.42578125" style="126" customWidth="1"/>
    <col min="994" max="994" width="11.28515625" style="126" customWidth="1"/>
    <col min="995" max="995" width="7.7109375" style="126" customWidth="1"/>
    <col min="996" max="996" width="12.5703125" style="126" customWidth="1"/>
    <col min="997" max="1019" width="9.140625" style="126"/>
    <col min="1020" max="1020" width="9.7109375" style="126" customWidth="1"/>
    <col min="1021" max="1021" width="12.140625" style="126" customWidth="1"/>
    <col min="1022" max="1248" width="9.140625" style="126"/>
    <col min="1249" max="1249" width="4.42578125" style="126" customWidth="1"/>
    <col min="1250" max="1250" width="11.28515625" style="126" customWidth="1"/>
    <col min="1251" max="1251" width="7.7109375" style="126" customWidth="1"/>
    <col min="1252" max="1252" width="12.5703125" style="126" customWidth="1"/>
    <col min="1253" max="1275" width="9.140625" style="126"/>
    <col min="1276" max="1276" width="9.7109375" style="126" customWidth="1"/>
    <col min="1277" max="1277" width="12.140625" style="126" customWidth="1"/>
    <col min="1278" max="1504" width="9.140625" style="126"/>
    <col min="1505" max="1505" width="4.42578125" style="126" customWidth="1"/>
    <col min="1506" max="1506" width="11.28515625" style="126" customWidth="1"/>
    <col min="1507" max="1507" width="7.7109375" style="126" customWidth="1"/>
    <col min="1508" max="1508" width="12.5703125" style="126" customWidth="1"/>
    <col min="1509" max="1531" width="9.140625" style="126"/>
    <col min="1532" max="1532" width="9.7109375" style="126" customWidth="1"/>
    <col min="1533" max="1533" width="12.140625" style="126" customWidth="1"/>
    <col min="1534" max="1760" width="9.140625" style="126"/>
    <col min="1761" max="1761" width="4.42578125" style="126" customWidth="1"/>
    <col min="1762" max="1762" width="11.28515625" style="126" customWidth="1"/>
    <col min="1763" max="1763" width="7.7109375" style="126" customWidth="1"/>
    <col min="1764" max="1764" width="12.5703125" style="126" customWidth="1"/>
    <col min="1765" max="1787" width="9.140625" style="126"/>
    <col min="1788" max="1788" width="9.7109375" style="126" customWidth="1"/>
    <col min="1789" max="1789" width="12.140625" style="126" customWidth="1"/>
    <col min="1790" max="2016" width="9.140625" style="126"/>
    <col min="2017" max="2017" width="4.42578125" style="126" customWidth="1"/>
    <col min="2018" max="2018" width="11.28515625" style="126" customWidth="1"/>
    <col min="2019" max="2019" width="7.7109375" style="126" customWidth="1"/>
    <col min="2020" max="2020" width="12.5703125" style="126" customWidth="1"/>
    <col min="2021" max="2043" width="9.140625" style="126"/>
    <col min="2044" max="2044" width="9.7109375" style="126" customWidth="1"/>
    <col min="2045" max="2045" width="12.140625" style="126" customWidth="1"/>
    <col min="2046" max="2272" width="9.140625" style="126"/>
    <col min="2273" max="2273" width="4.42578125" style="126" customWidth="1"/>
    <col min="2274" max="2274" width="11.28515625" style="126" customWidth="1"/>
    <col min="2275" max="2275" width="7.7109375" style="126" customWidth="1"/>
    <col min="2276" max="2276" width="12.5703125" style="126" customWidth="1"/>
    <col min="2277" max="2299" width="9.140625" style="126"/>
    <col min="2300" max="2300" width="9.7109375" style="126" customWidth="1"/>
    <col min="2301" max="2301" width="12.140625" style="126" customWidth="1"/>
    <col min="2302" max="2528" width="9.140625" style="126"/>
    <col min="2529" max="2529" width="4.42578125" style="126" customWidth="1"/>
    <col min="2530" max="2530" width="11.28515625" style="126" customWidth="1"/>
    <col min="2531" max="2531" width="7.7109375" style="126" customWidth="1"/>
    <col min="2532" max="2532" width="12.5703125" style="126" customWidth="1"/>
    <col min="2533" max="2555" width="9.140625" style="126"/>
    <col min="2556" max="2556" width="9.7109375" style="126" customWidth="1"/>
    <col min="2557" max="2557" width="12.140625" style="126" customWidth="1"/>
    <col min="2558" max="2784" width="9.140625" style="126"/>
    <col min="2785" max="2785" width="4.42578125" style="126" customWidth="1"/>
    <col min="2786" max="2786" width="11.28515625" style="126" customWidth="1"/>
    <col min="2787" max="2787" width="7.7109375" style="126" customWidth="1"/>
    <col min="2788" max="2788" width="12.5703125" style="126" customWidth="1"/>
    <col min="2789" max="2811" width="9.140625" style="126"/>
    <col min="2812" max="2812" width="9.7109375" style="126" customWidth="1"/>
    <col min="2813" max="2813" width="12.140625" style="126" customWidth="1"/>
    <col min="2814" max="3040" width="9.140625" style="126"/>
    <col min="3041" max="3041" width="4.42578125" style="126" customWidth="1"/>
    <col min="3042" max="3042" width="11.28515625" style="126" customWidth="1"/>
    <col min="3043" max="3043" width="7.7109375" style="126" customWidth="1"/>
    <col min="3044" max="3044" width="12.5703125" style="126" customWidth="1"/>
    <col min="3045" max="3067" width="9.140625" style="126"/>
    <col min="3068" max="3068" width="9.7109375" style="126" customWidth="1"/>
    <col min="3069" max="3069" width="12.140625" style="126" customWidth="1"/>
    <col min="3070" max="3296" width="9.140625" style="126"/>
    <col min="3297" max="3297" width="4.42578125" style="126" customWidth="1"/>
    <col min="3298" max="3298" width="11.28515625" style="126" customWidth="1"/>
    <col min="3299" max="3299" width="7.7109375" style="126" customWidth="1"/>
    <col min="3300" max="3300" width="12.5703125" style="126" customWidth="1"/>
    <col min="3301" max="3323" width="9.140625" style="126"/>
    <col min="3324" max="3324" width="9.7109375" style="126" customWidth="1"/>
    <col min="3325" max="3325" width="12.140625" style="126" customWidth="1"/>
    <col min="3326" max="3552" width="9.140625" style="126"/>
    <col min="3553" max="3553" width="4.42578125" style="126" customWidth="1"/>
    <col min="3554" max="3554" width="11.28515625" style="126" customWidth="1"/>
    <col min="3555" max="3555" width="7.7109375" style="126" customWidth="1"/>
    <col min="3556" max="3556" width="12.5703125" style="126" customWidth="1"/>
    <col min="3557" max="3579" width="9.140625" style="126"/>
    <col min="3580" max="3580" width="9.7109375" style="126" customWidth="1"/>
    <col min="3581" max="3581" width="12.140625" style="126" customWidth="1"/>
    <col min="3582" max="3808" width="9.140625" style="126"/>
    <col min="3809" max="3809" width="4.42578125" style="126" customWidth="1"/>
    <col min="3810" max="3810" width="11.28515625" style="126" customWidth="1"/>
    <col min="3811" max="3811" width="7.7109375" style="126" customWidth="1"/>
    <col min="3812" max="3812" width="12.5703125" style="126" customWidth="1"/>
    <col min="3813" max="3835" width="9.140625" style="126"/>
    <col min="3836" max="3836" width="9.7109375" style="126" customWidth="1"/>
    <col min="3837" max="3837" width="12.140625" style="126" customWidth="1"/>
    <col min="3838" max="4064" width="9.140625" style="126"/>
    <col min="4065" max="4065" width="4.42578125" style="126" customWidth="1"/>
    <col min="4066" max="4066" width="11.28515625" style="126" customWidth="1"/>
    <col min="4067" max="4067" width="7.7109375" style="126" customWidth="1"/>
    <col min="4068" max="4068" width="12.5703125" style="126" customWidth="1"/>
    <col min="4069" max="4091" width="9.140625" style="126"/>
    <col min="4092" max="4092" width="9.7109375" style="126" customWidth="1"/>
    <col min="4093" max="4093" width="12.140625" style="126" customWidth="1"/>
    <col min="4094" max="4320" width="9.140625" style="126"/>
    <col min="4321" max="4321" width="4.42578125" style="126" customWidth="1"/>
    <col min="4322" max="4322" width="11.28515625" style="126" customWidth="1"/>
    <col min="4323" max="4323" width="7.7109375" style="126" customWidth="1"/>
    <col min="4324" max="4324" width="12.5703125" style="126" customWidth="1"/>
    <col min="4325" max="4347" width="9.140625" style="126"/>
    <col min="4348" max="4348" width="9.7109375" style="126" customWidth="1"/>
    <col min="4349" max="4349" width="12.140625" style="126" customWidth="1"/>
    <col min="4350" max="4576" width="9.140625" style="126"/>
    <col min="4577" max="4577" width="4.42578125" style="126" customWidth="1"/>
    <col min="4578" max="4578" width="11.28515625" style="126" customWidth="1"/>
    <col min="4579" max="4579" width="7.7109375" style="126" customWidth="1"/>
    <col min="4580" max="4580" width="12.5703125" style="126" customWidth="1"/>
    <col min="4581" max="4603" width="9.140625" style="126"/>
    <col min="4604" max="4604" width="9.7109375" style="126" customWidth="1"/>
    <col min="4605" max="4605" width="12.140625" style="126" customWidth="1"/>
    <col min="4606" max="4832" width="9.140625" style="126"/>
    <col min="4833" max="4833" width="4.42578125" style="126" customWidth="1"/>
    <col min="4834" max="4834" width="11.28515625" style="126" customWidth="1"/>
    <col min="4835" max="4835" width="7.7109375" style="126" customWidth="1"/>
    <col min="4836" max="4836" width="12.5703125" style="126" customWidth="1"/>
    <col min="4837" max="4859" width="9.140625" style="126"/>
    <col min="4860" max="4860" width="9.7109375" style="126" customWidth="1"/>
    <col min="4861" max="4861" width="12.140625" style="126" customWidth="1"/>
    <col min="4862" max="5088" width="9.140625" style="126"/>
    <col min="5089" max="5089" width="4.42578125" style="126" customWidth="1"/>
    <col min="5090" max="5090" width="11.28515625" style="126" customWidth="1"/>
    <col min="5091" max="5091" width="7.7109375" style="126" customWidth="1"/>
    <col min="5092" max="5092" width="12.5703125" style="126" customWidth="1"/>
    <col min="5093" max="5115" width="9.140625" style="126"/>
    <col min="5116" max="5116" width="9.7109375" style="126" customWidth="1"/>
    <col min="5117" max="5117" width="12.140625" style="126" customWidth="1"/>
    <col min="5118" max="5344" width="9.140625" style="126"/>
    <col min="5345" max="5345" width="4.42578125" style="126" customWidth="1"/>
    <col min="5346" max="5346" width="11.28515625" style="126" customWidth="1"/>
    <col min="5347" max="5347" width="7.7109375" style="126" customWidth="1"/>
    <col min="5348" max="5348" width="12.5703125" style="126" customWidth="1"/>
    <col min="5349" max="5371" width="9.140625" style="126"/>
    <col min="5372" max="5372" width="9.7109375" style="126" customWidth="1"/>
    <col min="5373" max="5373" width="12.140625" style="126" customWidth="1"/>
    <col min="5374" max="5600" width="9.140625" style="126"/>
    <col min="5601" max="5601" width="4.42578125" style="126" customWidth="1"/>
    <col min="5602" max="5602" width="11.28515625" style="126" customWidth="1"/>
    <col min="5603" max="5603" width="7.7109375" style="126" customWidth="1"/>
    <col min="5604" max="5604" width="12.5703125" style="126" customWidth="1"/>
    <col min="5605" max="5627" width="9.140625" style="126"/>
    <col min="5628" max="5628" width="9.7109375" style="126" customWidth="1"/>
    <col min="5629" max="5629" width="12.140625" style="126" customWidth="1"/>
    <col min="5630" max="5856" width="9.140625" style="126"/>
    <col min="5857" max="5857" width="4.42578125" style="126" customWidth="1"/>
    <col min="5858" max="5858" width="11.28515625" style="126" customWidth="1"/>
    <col min="5859" max="5859" width="7.7109375" style="126" customWidth="1"/>
    <col min="5860" max="5860" width="12.5703125" style="126" customWidth="1"/>
    <col min="5861" max="5883" width="9.140625" style="126"/>
    <col min="5884" max="5884" width="9.7109375" style="126" customWidth="1"/>
    <col min="5885" max="5885" width="12.140625" style="126" customWidth="1"/>
    <col min="5886" max="6112" width="9.140625" style="126"/>
    <col min="6113" max="6113" width="4.42578125" style="126" customWidth="1"/>
    <col min="6114" max="6114" width="11.28515625" style="126" customWidth="1"/>
    <col min="6115" max="6115" width="7.7109375" style="126" customWidth="1"/>
    <col min="6116" max="6116" width="12.5703125" style="126" customWidth="1"/>
    <col min="6117" max="6139" width="9.140625" style="126"/>
    <col min="6140" max="6140" width="9.7109375" style="126" customWidth="1"/>
    <col min="6141" max="6141" width="12.140625" style="126" customWidth="1"/>
    <col min="6142" max="6368" width="9.140625" style="126"/>
    <col min="6369" max="6369" width="4.42578125" style="126" customWidth="1"/>
    <col min="6370" max="6370" width="11.28515625" style="126" customWidth="1"/>
    <col min="6371" max="6371" width="7.7109375" style="126" customWidth="1"/>
    <col min="6372" max="6372" width="12.5703125" style="126" customWidth="1"/>
    <col min="6373" max="6395" width="9.140625" style="126"/>
    <col min="6396" max="6396" width="9.7109375" style="126" customWidth="1"/>
    <col min="6397" max="6397" width="12.140625" style="126" customWidth="1"/>
    <col min="6398" max="6624" width="9.140625" style="126"/>
    <col min="6625" max="6625" width="4.42578125" style="126" customWidth="1"/>
    <col min="6626" max="6626" width="11.28515625" style="126" customWidth="1"/>
    <col min="6627" max="6627" width="7.7109375" style="126" customWidth="1"/>
    <col min="6628" max="6628" width="12.5703125" style="126" customWidth="1"/>
    <col min="6629" max="6651" width="9.140625" style="126"/>
    <col min="6652" max="6652" width="9.7109375" style="126" customWidth="1"/>
    <col min="6653" max="6653" width="12.140625" style="126" customWidth="1"/>
    <col min="6654" max="6880" width="9.140625" style="126"/>
    <col min="6881" max="6881" width="4.42578125" style="126" customWidth="1"/>
    <col min="6882" max="6882" width="11.28515625" style="126" customWidth="1"/>
    <col min="6883" max="6883" width="7.7109375" style="126" customWidth="1"/>
    <col min="6884" max="6884" width="12.5703125" style="126" customWidth="1"/>
    <col min="6885" max="6907" width="9.140625" style="126"/>
    <col min="6908" max="6908" width="9.7109375" style="126" customWidth="1"/>
    <col min="6909" max="6909" width="12.140625" style="126" customWidth="1"/>
    <col min="6910" max="7136" width="9.140625" style="126"/>
    <col min="7137" max="7137" width="4.42578125" style="126" customWidth="1"/>
    <col min="7138" max="7138" width="11.28515625" style="126" customWidth="1"/>
    <col min="7139" max="7139" width="7.7109375" style="126" customWidth="1"/>
    <col min="7140" max="7140" width="12.5703125" style="126" customWidth="1"/>
    <col min="7141" max="7163" width="9.140625" style="126"/>
    <col min="7164" max="7164" width="9.7109375" style="126" customWidth="1"/>
    <col min="7165" max="7165" width="12.140625" style="126" customWidth="1"/>
    <col min="7166" max="7392" width="9.140625" style="126"/>
    <col min="7393" max="7393" width="4.42578125" style="126" customWidth="1"/>
    <col min="7394" max="7394" width="11.28515625" style="126" customWidth="1"/>
    <col min="7395" max="7395" width="7.7109375" style="126" customWidth="1"/>
    <col min="7396" max="7396" width="12.5703125" style="126" customWidth="1"/>
    <col min="7397" max="7419" width="9.140625" style="126"/>
    <col min="7420" max="7420" width="9.7109375" style="126" customWidth="1"/>
    <col min="7421" max="7421" width="12.140625" style="126" customWidth="1"/>
    <col min="7422" max="7648" width="9.140625" style="126"/>
    <col min="7649" max="7649" width="4.42578125" style="126" customWidth="1"/>
    <col min="7650" max="7650" width="11.28515625" style="126" customWidth="1"/>
    <col min="7651" max="7651" width="7.7109375" style="126" customWidth="1"/>
    <col min="7652" max="7652" width="12.5703125" style="126" customWidth="1"/>
    <col min="7653" max="7675" width="9.140625" style="126"/>
    <col min="7676" max="7676" width="9.7109375" style="126" customWidth="1"/>
    <col min="7677" max="7677" width="12.140625" style="126" customWidth="1"/>
    <col min="7678" max="7904" width="9.140625" style="126"/>
    <col min="7905" max="7905" width="4.42578125" style="126" customWidth="1"/>
    <col min="7906" max="7906" width="11.28515625" style="126" customWidth="1"/>
    <col min="7907" max="7907" width="7.7109375" style="126" customWidth="1"/>
    <col min="7908" max="7908" width="12.5703125" style="126" customWidth="1"/>
    <col min="7909" max="7931" width="9.140625" style="126"/>
    <col min="7932" max="7932" width="9.7109375" style="126" customWidth="1"/>
    <col min="7933" max="7933" width="12.140625" style="126" customWidth="1"/>
    <col min="7934" max="8160" width="9.140625" style="126"/>
    <col min="8161" max="8161" width="4.42578125" style="126" customWidth="1"/>
    <col min="8162" max="8162" width="11.28515625" style="126" customWidth="1"/>
    <col min="8163" max="8163" width="7.7109375" style="126" customWidth="1"/>
    <col min="8164" max="8164" width="12.5703125" style="126" customWidth="1"/>
    <col min="8165" max="8187" width="9.140625" style="126"/>
    <col min="8188" max="8188" width="9.7109375" style="126" customWidth="1"/>
    <col min="8189" max="8189" width="12.140625" style="126" customWidth="1"/>
    <col min="8190" max="8416" width="9.140625" style="126"/>
    <col min="8417" max="8417" width="4.42578125" style="126" customWidth="1"/>
    <col min="8418" max="8418" width="11.28515625" style="126" customWidth="1"/>
    <col min="8419" max="8419" width="7.7109375" style="126" customWidth="1"/>
    <col min="8420" max="8420" width="12.5703125" style="126" customWidth="1"/>
    <col min="8421" max="8443" width="9.140625" style="126"/>
    <col min="8444" max="8444" width="9.7109375" style="126" customWidth="1"/>
    <col min="8445" max="8445" width="12.140625" style="126" customWidth="1"/>
    <col min="8446" max="8672" width="9.140625" style="126"/>
    <col min="8673" max="8673" width="4.42578125" style="126" customWidth="1"/>
    <col min="8674" max="8674" width="11.28515625" style="126" customWidth="1"/>
    <col min="8675" max="8675" width="7.7109375" style="126" customWidth="1"/>
    <col min="8676" max="8676" width="12.5703125" style="126" customWidth="1"/>
    <col min="8677" max="8699" width="9.140625" style="126"/>
    <col min="8700" max="8700" width="9.7109375" style="126" customWidth="1"/>
    <col min="8701" max="8701" width="12.140625" style="126" customWidth="1"/>
    <col min="8702" max="8928" width="9.140625" style="126"/>
    <col min="8929" max="8929" width="4.42578125" style="126" customWidth="1"/>
    <col min="8930" max="8930" width="11.28515625" style="126" customWidth="1"/>
    <col min="8931" max="8931" width="7.7109375" style="126" customWidth="1"/>
    <col min="8932" max="8932" width="12.5703125" style="126" customWidth="1"/>
    <col min="8933" max="8955" width="9.140625" style="126"/>
    <col min="8956" max="8956" width="9.7109375" style="126" customWidth="1"/>
    <col min="8957" max="8957" width="12.140625" style="126" customWidth="1"/>
    <col min="8958" max="9184" width="9.140625" style="126"/>
    <col min="9185" max="9185" width="4.42578125" style="126" customWidth="1"/>
    <col min="9186" max="9186" width="11.28515625" style="126" customWidth="1"/>
    <col min="9187" max="9187" width="7.7109375" style="126" customWidth="1"/>
    <col min="9188" max="9188" width="12.5703125" style="126" customWidth="1"/>
    <col min="9189" max="9211" width="9.140625" style="126"/>
    <col min="9212" max="9212" width="9.7109375" style="126" customWidth="1"/>
    <col min="9213" max="9213" width="12.140625" style="126" customWidth="1"/>
    <col min="9214" max="9440" width="9.140625" style="126"/>
    <col min="9441" max="9441" width="4.42578125" style="126" customWidth="1"/>
    <col min="9442" max="9442" width="11.28515625" style="126" customWidth="1"/>
    <col min="9443" max="9443" width="7.7109375" style="126" customWidth="1"/>
    <col min="9444" max="9444" width="12.5703125" style="126" customWidth="1"/>
    <col min="9445" max="9467" width="9.140625" style="126"/>
    <col min="9468" max="9468" width="9.7109375" style="126" customWidth="1"/>
    <col min="9469" max="9469" width="12.140625" style="126" customWidth="1"/>
    <col min="9470" max="9696" width="9.140625" style="126"/>
    <col min="9697" max="9697" width="4.42578125" style="126" customWidth="1"/>
    <col min="9698" max="9698" width="11.28515625" style="126" customWidth="1"/>
    <col min="9699" max="9699" width="7.7109375" style="126" customWidth="1"/>
    <col min="9700" max="9700" width="12.5703125" style="126" customWidth="1"/>
    <col min="9701" max="9723" width="9.140625" style="126"/>
    <col min="9724" max="9724" width="9.7109375" style="126" customWidth="1"/>
    <col min="9725" max="9725" width="12.140625" style="126" customWidth="1"/>
    <col min="9726" max="9952" width="9.140625" style="126"/>
    <col min="9953" max="9953" width="4.42578125" style="126" customWidth="1"/>
    <col min="9954" max="9954" width="11.28515625" style="126" customWidth="1"/>
    <col min="9955" max="9955" width="7.7109375" style="126" customWidth="1"/>
    <col min="9956" max="9956" width="12.5703125" style="126" customWidth="1"/>
    <col min="9957" max="9979" width="9.140625" style="126"/>
    <col min="9980" max="9980" width="9.7109375" style="126" customWidth="1"/>
    <col min="9981" max="9981" width="12.140625" style="126" customWidth="1"/>
    <col min="9982" max="10208" width="9.140625" style="126"/>
    <col min="10209" max="10209" width="4.42578125" style="126" customWidth="1"/>
    <col min="10210" max="10210" width="11.28515625" style="126" customWidth="1"/>
    <col min="10211" max="10211" width="7.7109375" style="126" customWidth="1"/>
    <col min="10212" max="10212" width="12.5703125" style="126" customWidth="1"/>
    <col min="10213" max="10235" width="9.140625" style="126"/>
    <col min="10236" max="10236" width="9.7109375" style="126" customWidth="1"/>
    <col min="10237" max="10237" width="12.140625" style="126" customWidth="1"/>
    <col min="10238" max="10464" width="9.140625" style="126"/>
    <col min="10465" max="10465" width="4.42578125" style="126" customWidth="1"/>
    <col min="10466" max="10466" width="11.28515625" style="126" customWidth="1"/>
    <col min="10467" max="10467" width="7.7109375" style="126" customWidth="1"/>
    <col min="10468" max="10468" width="12.5703125" style="126" customWidth="1"/>
    <col min="10469" max="10491" width="9.140625" style="126"/>
    <col min="10492" max="10492" width="9.7109375" style="126" customWidth="1"/>
    <col min="10493" max="10493" width="12.140625" style="126" customWidth="1"/>
    <col min="10494" max="10720" width="9.140625" style="126"/>
    <col min="10721" max="10721" width="4.42578125" style="126" customWidth="1"/>
    <col min="10722" max="10722" width="11.28515625" style="126" customWidth="1"/>
    <col min="10723" max="10723" width="7.7109375" style="126" customWidth="1"/>
    <col min="10724" max="10724" width="12.5703125" style="126" customWidth="1"/>
    <col min="10725" max="10747" width="9.140625" style="126"/>
    <col min="10748" max="10748" width="9.7109375" style="126" customWidth="1"/>
    <col min="10749" max="10749" width="12.140625" style="126" customWidth="1"/>
    <col min="10750" max="10976" width="9.140625" style="126"/>
    <col min="10977" max="10977" width="4.42578125" style="126" customWidth="1"/>
    <col min="10978" max="10978" width="11.28515625" style="126" customWidth="1"/>
    <col min="10979" max="10979" width="7.7109375" style="126" customWidth="1"/>
    <col min="10980" max="10980" width="12.5703125" style="126" customWidth="1"/>
    <col min="10981" max="11003" width="9.140625" style="126"/>
    <col min="11004" max="11004" width="9.7109375" style="126" customWidth="1"/>
    <col min="11005" max="11005" width="12.140625" style="126" customWidth="1"/>
    <col min="11006" max="11232" width="9.140625" style="126"/>
    <col min="11233" max="11233" width="4.42578125" style="126" customWidth="1"/>
    <col min="11234" max="11234" width="11.28515625" style="126" customWidth="1"/>
    <col min="11235" max="11235" width="7.7109375" style="126" customWidth="1"/>
    <col min="11236" max="11236" width="12.5703125" style="126" customWidth="1"/>
    <col min="11237" max="11259" width="9.140625" style="126"/>
    <col min="11260" max="11260" width="9.7109375" style="126" customWidth="1"/>
    <col min="11261" max="11261" width="12.140625" style="126" customWidth="1"/>
    <col min="11262" max="11488" width="9.140625" style="126"/>
    <col min="11489" max="11489" width="4.42578125" style="126" customWidth="1"/>
    <col min="11490" max="11490" width="11.28515625" style="126" customWidth="1"/>
    <col min="11491" max="11491" width="7.7109375" style="126" customWidth="1"/>
    <col min="11492" max="11492" width="12.5703125" style="126" customWidth="1"/>
    <col min="11493" max="11515" width="9.140625" style="126"/>
    <col min="11516" max="11516" width="9.7109375" style="126" customWidth="1"/>
    <col min="11517" max="11517" width="12.140625" style="126" customWidth="1"/>
    <col min="11518" max="11744" width="9.140625" style="126"/>
    <col min="11745" max="11745" width="4.42578125" style="126" customWidth="1"/>
    <col min="11746" max="11746" width="11.28515625" style="126" customWidth="1"/>
    <col min="11747" max="11747" width="7.7109375" style="126" customWidth="1"/>
    <col min="11748" max="11748" width="12.5703125" style="126" customWidth="1"/>
    <col min="11749" max="11771" width="9.140625" style="126"/>
    <col min="11772" max="11772" width="9.7109375" style="126" customWidth="1"/>
    <col min="11773" max="11773" width="12.140625" style="126" customWidth="1"/>
    <col min="11774" max="12000" width="9.140625" style="126"/>
    <col min="12001" max="12001" width="4.42578125" style="126" customWidth="1"/>
    <col min="12002" max="12002" width="11.28515625" style="126" customWidth="1"/>
    <col min="12003" max="12003" width="7.7109375" style="126" customWidth="1"/>
    <col min="12004" max="12004" width="12.5703125" style="126" customWidth="1"/>
    <col min="12005" max="12027" width="9.140625" style="126"/>
    <col min="12028" max="12028" width="9.7109375" style="126" customWidth="1"/>
    <col min="12029" max="12029" width="12.140625" style="126" customWidth="1"/>
    <col min="12030" max="12256" width="9.140625" style="126"/>
    <col min="12257" max="12257" width="4.42578125" style="126" customWidth="1"/>
    <col min="12258" max="12258" width="11.28515625" style="126" customWidth="1"/>
    <col min="12259" max="12259" width="7.7109375" style="126" customWidth="1"/>
    <col min="12260" max="12260" width="12.5703125" style="126" customWidth="1"/>
    <col min="12261" max="12283" width="9.140625" style="126"/>
    <col min="12284" max="12284" width="9.7109375" style="126" customWidth="1"/>
    <col min="12285" max="12285" width="12.140625" style="126" customWidth="1"/>
    <col min="12286" max="12512" width="9.140625" style="126"/>
    <col min="12513" max="12513" width="4.42578125" style="126" customWidth="1"/>
    <col min="12514" max="12514" width="11.28515625" style="126" customWidth="1"/>
    <col min="12515" max="12515" width="7.7109375" style="126" customWidth="1"/>
    <col min="12516" max="12516" width="12.5703125" style="126" customWidth="1"/>
    <col min="12517" max="12539" width="9.140625" style="126"/>
    <col min="12540" max="12540" width="9.7109375" style="126" customWidth="1"/>
    <col min="12541" max="12541" width="12.140625" style="126" customWidth="1"/>
    <col min="12542" max="12768" width="9.140625" style="126"/>
    <col min="12769" max="12769" width="4.42578125" style="126" customWidth="1"/>
    <col min="12770" max="12770" width="11.28515625" style="126" customWidth="1"/>
    <col min="12771" max="12771" width="7.7109375" style="126" customWidth="1"/>
    <col min="12772" max="12772" width="12.5703125" style="126" customWidth="1"/>
    <col min="12773" max="12795" width="9.140625" style="126"/>
    <col min="12796" max="12796" width="9.7109375" style="126" customWidth="1"/>
    <col min="12797" max="12797" width="12.140625" style="126" customWidth="1"/>
    <col min="12798" max="13024" width="9.140625" style="126"/>
    <col min="13025" max="13025" width="4.42578125" style="126" customWidth="1"/>
    <col min="13026" max="13026" width="11.28515625" style="126" customWidth="1"/>
    <col min="13027" max="13027" width="7.7109375" style="126" customWidth="1"/>
    <col min="13028" max="13028" width="12.5703125" style="126" customWidth="1"/>
    <col min="13029" max="13051" width="9.140625" style="126"/>
    <col min="13052" max="13052" width="9.7109375" style="126" customWidth="1"/>
    <col min="13053" max="13053" width="12.140625" style="126" customWidth="1"/>
    <col min="13054" max="13280" width="9.140625" style="126"/>
    <col min="13281" max="13281" width="4.42578125" style="126" customWidth="1"/>
    <col min="13282" max="13282" width="11.28515625" style="126" customWidth="1"/>
    <col min="13283" max="13283" width="7.7109375" style="126" customWidth="1"/>
    <col min="13284" max="13284" width="12.5703125" style="126" customWidth="1"/>
    <col min="13285" max="13307" width="9.140625" style="126"/>
    <col min="13308" max="13308" width="9.7109375" style="126" customWidth="1"/>
    <col min="13309" max="13309" width="12.140625" style="126" customWidth="1"/>
    <col min="13310" max="13536" width="9.140625" style="126"/>
    <col min="13537" max="13537" width="4.42578125" style="126" customWidth="1"/>
    <col min="13538" max="13538" width="11.28515625" style="126" customWidth="1"/>
    <col min="13539" max="13539" width="7.7109375" style="126" customWidth="1"/>
    <col min="13540" max="13540" width="12.5703125" style="126" customWidth="1"/>
    <col min="13541" max="13563" width="9.140625" style="126"/>
    <col min="13564" max="13564" width="9.7109375" style="126" customWidth="1"/>
    <col min="13565" max="13565" width="12.140625" style="126" customWidth="1"/>
    <col min="13566" max="13792" width="9.140625" style="126"/>
    <col min="13793" max="13793" width="4.42578125" style="126" customWidth="1"/>
    <col min="13794" max="13794" width="11.28515625" style="126" customWidth="1"/>
    <col min="13795" max="13795" width="7.7109375" style="126" customWidth="1"/>
    <col min="13796" max="13796" width="12.5703125" style="126" customWidth="1"/>
    <col min="13797" max="13819" width="9.140625" style="126"/>
    <col min="13820" max="13820" width="9.7109375" style="126" customWidth="1"/>
    <col min="13821" max="13821" width="12.140625" style="126" customWidth="1"/>
    <col min="13822" max="14048" width="9.140625" style="126"/>
    <col min="14049" max="14049" width="4.42578125" style="126" customWidth="1"/>
    <col min="14050" max="14050" width="11.28515625" style="126" customWidth="1"/>
    <col min="14051" max="14051" width="7.7109375" style="126" customWidth="1"/>
    <col min="14052" max="14052" width="12.5703125" style="126" customWidth="1"/>
    <col min="14053" max="14075" width="9.140625" style="126"/>
    <col min="14076" max="14076" width="9.7109375" style="126" customWidth="1"/>
    <col min="14077" max="14077" width="12.140625" style="126" customWidth="1"/>
    <col min="14078" max="14304" width="9.140625" style="126"/>
    <col min="14305" max="14305" width="4.42578125" style="126" customWidth="1"/>
    <col min="14306" max="14306" width="11.28515625" style="126" customWidth="1"/>
    <col min="14307" max="14307" width="7.7109375" style="126" customWidth="1"/>
    <col min="14308" max="14308" width="12.5703125" style="126" customWidth="1"/>
    <col min="14309" max="14331" width="9.140625" style="126"/>
    <col min="14332" max="14332" width="9.7109375" style="126" customWidth="1"/>
    <col min="14333" max="14333" width="12.140625" style="126" customWidth="1"/>
    <col min="14334" max="14560" width="9.140625" style="126"/>
    <col min="14561" max="14561" width="4.42578125" style="126" customWidth="1"/>
    <col min="14562" max="14562" width="11.28515625" style="126" customWidth="1"/>
    <col min="14563" max="14563" width="7.7109375" style="126" customWidth="1"/>
    <col min="14564" max="14564" width="12.5703125" style="126" customWidth="1"/>
    <col min="14565" max="14587" width="9.140625" style="126"/>
    <col min="14588" max="14588" width="9.7109375" style="126" customWidth="1"/>
    <col min="14589" max="14589" width="12.140625" style="126" customWidth="1"/>
    <col min="14590" max="14816" width="9.140625" style="126"/>
    <col min="14817" max="14817" width="4.42578125" style="126" customWidth="1"/>
    <col min="14818" max="14818" width="11.28515625" style="126" customWidth="1"/>
    <col min="14819" max="14819" width="7.7109375" style="126" customWidth="1"/>
    <col min="14820" max="14820" width="12.5703125" style="126" customWidth="1"/>
    <col min="14821" max="14843" width="9.140625" style="126"/>
    <col min="14844" max="14844" width="9.7109375" style="126" customWidth="1"/>
    <col min="14845" max="14845" width="12.140625" style="126" customWidth="1"/>
    <col min="14846" max="15072" width="9.140625" style="126"/>
    <col min="15073" max="15073" width="4.42578125" style="126" customWidth="1"/>
    <col min="15074" max="15074" width="11.28515625" style="126" customWidth="1"/>
    <col min="15075" max="15075" width="7.7109375" style="126" customWidth="1"/>
    <col min="15076" max="15076" width="12.5703125" style="126" customWidth="1"/>
    <col min="15077" max="15099" width="9.140625" style="126"/>
    <col min="15100" max="15100" width="9.7109375" style="126" customWidth="1"/>
    <col min="15101" max="15101" width="12.140625" style="126" customWidth="1"/>
    <col min="15102" max="15328" width="9.140625" style="126"/>
    <col min="15329" max="15329" width="4.42578125" style="126" customWidth="1"/>
    <col min="15330" max="15330" width="11.28515625" style="126" customWidth="1"/>
    <col min="15331" max="15331" width="7.7109375" style="126" customWidth="1"/>
    <col min="15332" max="15332" width="12.5703125" style="126" customWidth="1"/>
    <col min="15333" max="15355" width="9.140625" style="126"/>
    <col min="15356" max="15356" width="9.7109375" style="126" customWidth="1"/>
    <col min="15357" max="15357" width="12.140625" style="126" customWidth="1"/>
    <col min="15358" max="15584" width="9.140625" style="126"/>
    <col min="15585" max="15585" width="4.42578125" style="126" customWidth="1"/>
    <col min="15586" max="15586" width="11.28515625" style="126" customWidth="1"/>
    <col min="15587" max="15587" width="7.7109375" style="126" customWidth="1"/>
    <col min="15588" max="15588" width="12.5703125" style="126" customWidth="1"/>
    <col min="15589" max="15611" width="9.140625" style="126"/>
    <col min="15612" max="15612" width="9.7109375" style="126" customWidth="1"/>
    <col min="15613" max="15613" width="12.140625" style="126" customWidth="1"/>
    <col min="15614" max="15840" width="9.140625" style="126"/>
    <col min="15841" max="15841" width="4.42578125" style="126" customWidth="1"/>
    <col min="15842" max="15842" width="11.28515625" style="126" customWidth="1"/>
    <col min="15843" max="15843" width="7.7109375" style="126" customWidth="1"/>
    <col min="15844" max="15844" width="12.5703125" style="126" customWidth="1"/>
    <col min="15845" max="15867" width="9.140625" style="126"/>
    <col min="15868" max="15868" width="9.7109375" style="126" customWidth="1"/>
    <col min="15869" max="15869" width="12.140625" style="126" customWidth="1"/>
    <col min="15870" max="16096" width="9.140625" style="126"/>
    <col min="16097" max="16097" width="4.42578125" style="126" customWidth="1"/>
    <col min="16098" max="16098" width="11.28515625" style="126" customWidth="1"/>
    <col min="16099" max="16099" width="7.7109375" style="126" customWidth="1"/>
    <col min="16100" max="16100" width="12.5703125" style="126" customWidth="1"/>
    <col min="16101" max="16123" width="9.140625" style="126"/>
    <col min="16124" max="16124" width="9.7109375" style="126" customWidth="1"/>
    <col min="16125" max="16125" width="12.140625" style="126" customWidth="1"/>
    <col min="16126" max="16384" width="9.140625" style="126"/>
  </cols>
  <sheetData>
    <row r="1" spans="1:29" s="482" customFormat="1" ht="15.75" x14ac:dyDescent="0.2">
      <c r="A1" s="722" t="s">
        <v>123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  <c r="P1" s="722"/>
      <c r="Q1" s="722"/>
      <c r="R1" s="722"/>
      <c r="S1" s="722"/>
      <c r="T1" s="722"/>
      <c r="U1" s="722"/>
      <c r="V1" s="722"/>
      <c r="W1" s="722"/>
      <c r="X1" s="722"/>
      <c r="Y1" s="722"/>
      <c r="Z1" s="722"/>
      <c r="AA1" s="722"/>
      <c r="AB1" s="722"/>
      <c r="AC1" s="722"/>
    </row>
    <row r="2" spans="1:29" s="482" customFormat="1" ht="15.75" x14ac:dyDescent="0.25">
      <c r="A2" s="723" t="s">
        <v>388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  <c r="W2" s="723"/>
      <c r="X2" s="723"/>
      <c r="Y2" s="723"/>
      <c r="Z2" s="723"/>
      <c r="AA2" s="723"/>
      <c r="AB2" s="723"/>
      <c r="AC2" s="723"/>
    </row>
    <row r="3" spans="1:29" s="482" customFormat="1" ht="15.75" x14ac:dyDescent="0.25">
      <c r="A3" s="724" t="s">
        <v>124</v>
      </c>
      <c r="B3" s="724"/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4"/>
      <c r="O3" s="724"/>
      <c r="P3" s="724"/>
      <c r="Q3" s="724"/>
      <c r="R3" s="724"/>
      <c r="S3" s="724"/>
      <c r="T3" s="724"/>
      <c r="U3" s="724"/>
      <c r="V3" s="724"/>
      <c r="W3" s="724"/>
      <c r="X3" s="724"/>
      <c r="Y3" s="724"/>
      <c r="Z3" s="724"/>
      <c r="AA3" s="724"/>
      <c r="AB3" s="724"/>
      <c r="AC3" s="724"/>
    </row>
    <row r="4" spans="1:29" s="134" customFormat="1" ht="12.75" customHeight="1" x14ac:dyDescent="0.25">
      <c r="A4" s="725" t="s">
        <v>2</v>
      </c>
      <c r="B4" s="704" t="s">
        <v>125</v>
      </c>
      <c r="C4" s="748" t="s">
        <v>126</v>
      </c>
      <c r="D4" s="496" t="s">
        <v>389</v>
      </c>
      <c r="E4" s="729" t="s">
        <v>127</v>
      </c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1"/>
    </row>
    <row r="5" spans="1:29" s="134" customFormat="1" ht="12.75" customHeight="1" x14ac:dyDescent="0.25">
      <c r="A5" s="726"/>
      <c r="B5" s="711"/>
      <c r="C5" s="749"/>
      <c r="D5" s="497"/>
      <c r="E5" s="732" t="s">
        <v>128</v>
      </c>
      <c r="F5" s="733"/>
      <c r="G5" s="733"/>
      <c r="H5" s="733"/>
      <c r="I5" s="733"/>
      <c r="J5" s="733"/>
      <c r="K5" s="733"/>
      <c r="L5" s="733"/>
      <c r="M5" s="733"/>
      <c r="N5" s="733"/>
      <c r="O5" s="733"/>
      <c r="P5" s="733"/>
      <c r="Q5" s="733"/>
      <c r="R5" s="733"/>
      <c r="S5" s="733"/>
      <c r="T5" s="733"/>
      <c r="U5" s="733"/>
      <c r="V5" s="733"/>
      <c r="W5" s="733"/>
      <c r="X5" s="733"/>
      <c r="Y5" s="733"/>
      <c r="Z5" s="733"/>
      <c r="AA5" s="733"/>
      <c r="AB5" s="733"/>
      <c r="AC5" s="734"/>
    </row>
    <row r="6" spans="1:29" s="134" customFormat="1" ht="15.75" x14ac:dyDescent="0.25">
      <c r="A6" s="737"/>
      <c r="B6" s="705"/>
      <c r="C6" s="750"/>
      <c r="D6" s="498"/>
      <c r="E6" s="483">
        <v>0</v>
      </c>
      <c r="F6" s="14">
        <v>1</v>
      </c>
      <c r="G6" s="14">
        <v>2</v>
      </c>
      <c r="H6" s="14">
        <v>3</v>
      </c>
      <c r="I6" s="14">
        <v>4</v>
      </c>
      <c r="J6" s="14">
        <v>5</v>
      </c>
      <c r="K6" s="14">
        <v>6</v>
      </c>
      <c r="L6" s="14">
        <v>7</v>
      </c>
      <c r="M6" s="14">
        <v>8</v>
      </c>
      <c r="N6" s="14">
        <v>9</v>
      </c>
      <c r="O6" s="14">
        <v>10</v>
      </c>
      <c r="P6" s="14">
        <v>11</v>
      </c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4">
        <v>18</v>
      </c>
      <c r="X6" s="14">
        <v>19</v>
      </c>
      <c r="Y6" s="14">
        <v>20</v>
      </c>
      <c r="Z6" s="14">
        <v>21</v>
      </c>
      <c r="AA6" s="14">
        <v>22</v>
      </c>
      <c r="AB6" s="14">
        <v>23</v>
      </c>
      <c r="AC6" s="14">
        <v>24</v>
      </c>
    </row>
    <row r="7" spans="1:29" s="495" customFormat="1" ht="19.5" customHeight="1" x14ac:dyDescent="0.25">
      <c r="A7" s="738" t="s">
        <v>278</v>
      </c>
      <c r="B7" s="746" t="s">
        <v>35</v>
      </c>
      <c r="C7" s="494">
        <v>48000</v>
      </c>
      <c r="D7" s="17" t="s">
        <v>129</v>
      </c>
      <c r="E7" s="533">
        <v>3296.02</v>
      </c>
      <c r="F7" s="533">
        <f>E7+'[2]Приложение №1'!E19*1000/48000</f>
        <v>3296.1565997500002</v>
      </c>
      <c r="G7" s="533">
        <f>F7+'[2]Приложение №1'!F19*1000/48000</f>
        <v>3296.2865650225003</v>
      </c>
      <c r="H7" s="533">
        <f>G7+'[2]Приложение №1'!G19*1000/48000</f>
        <v>3296.4126458200003</v>
      </c>
      <c r="I7" s="533">
        <f>H7+'[2]Приложение №1'!H19*1000/48000</f>
        <v>3296.5341295600001</v>
      </c>
      <c r="J7" s="533">
        <f>I7+'[2]Приложение №1'!I19*1000/48000</f>
        <v>3296.6516722300003</v>
      </c>
      <c r="K7" s="533">
        <f>J7+'[2]Приложение №1'!J19*1000/48000</f>
        <v>3296.7688393150002</v>
      </c>
      <c r="L7" s="533">
        <f>K7+'[2]Приложение №1'!K19*1000/48000</f>
        <v>3296.894202385</v>
      </c>
      <c r="M7" s="533">
        <f>L7+'[2]Приложение №1'!L19*1000/48000</f>
        <v>3297.0327752425001</v>
      </c>
      <c r="N7" s="533">
        <f>M7+'[2]Приложение №1'!M19*1000/48000</f>
        <v>3297.1824458649999</v>
      </c>
      <c r="O7" s="533">
        <f>N7+'[2]Приложение №1'!N19*1000/48000</f>
        <v>3297.34732768</v>
      </c>
      <c r="P7" s="533">
        <f>O7+'[2]Приложение №1'!O19*1000/48000</f>
        <v>3297.5201739550002</v>
      </c>
      <c r="Q7" s="533">
        <f>P7+'[2]Приложение №1'!P19*1000/48000</f>
        <v>3297.6933134950004</v>
      </c>
      <c r="R7" s="533">
        <f>Q7+'[2]Приложение №1'!Q19*1000/48000</f>
        <v>3297.8651899375004</v>
      </c>
      <c r="S7" s="533">
        <f>R7+'[2]Приложение №1'!R19*1000/48000</f>
        <v>3298.0410177400004</v>
      </c>
      <c r="T7" s="533">
        <f>S7+'[2]Приложение №1'!S19*1000/48000</f>
        <v>3298.2124697200002</v>
      </c>
      <c r="U7" s="533">
        <f>T7+'[2]Приложение №1'!T19*1000/48000</f>
        <v>3298.3826431675002</v>
      </c>
      <c r="V7" s="533">
        <f>U7+'[2]Приложение №1'!U19*1000/48000</f>
        <v>3298.5567756925002</v>
      </c>
      <c r="W7" s="533">
        <f>V7+'[2]Приложение №1'!V19*1000/48000</f>
        <v>3298.7315950750003</v>
      </c>
      <c r="X7" s="533">
        <f>W7+'[2]Приложение №1'!W19*1000/48000</f>
        <v>3298.8832645300004</v>
      </c>
      <c r="Y7" s="533">
        <f>X7+'[2]Приложение №1'!X19*1000/48000</f>
        <v>3299.0043984100002</v>
      </c>
      <c r="Z7" s="533">
        <f>Y7+'[2]Приложение №1'!Y19*1000/48000</f>
        <v>3299.1334170025002</v>
      </c>
      <c r="AA7" s="533">
        <f>Z7+'[2]Приложение №1'!Z19*1000/48000</f>
        <v>3299.2937532100004</v>
      </c>
      <c r="AB7" s="533">
        <f>AA7+'[2]Приложение №1'!AA19*1000/48000</f>
        <v>3299.4421864600004</v>
      </c>
      <c r="AC7" s="533">
        <f>AB7+'[2]Приложение №1'!AB19*1000/48000</f>
        <v>3299.5812969700005</v>
      </c>
    </row>
    <row r="8" spans="1:29" s="495" customFormat="1" ht="19.5" customHeight="1" x14ac:dyDescent="0.25">
      <c r="A8" s="739"/>
      <c r="B8" s="747"/>
      <c r="C8" s="494">
        <v>48000</v>
      </c>
      <c r="D8" s="17" t="s">
        <v>130</v>
      </c>
      <c r="E8" s="533">
        <v>727.69</v>
      </c>
      <c r="F8" s="533">
        <f>E8+'[2]Приложение №1'!E20*1000/48000</f>
        <v>727.70020000000011</v>
      </c>
      <c r="G8" s="533">
        <f>F8+'[2]Приложение №1'!F20*1000/48000</f>
        <v>727.7102000000001</v>
      </c>
      <c r="H8" s="533">
        <f>G8+'[2]Приложение №1'!G20*1000/48000</f>
        <v>727.72010000000012</v>
      </c>
      <c r="I8" s="533">
        <f>H8+'[2]Приложение №1'!H20*1000/48000</f>
        <v>727.72980000000007</v>
      </c>
      <c r="J8" s="533">
        <f>I8+'[2]Приложение №1'!I20*1000/48000</f>
        <v>727.73870000000011</v>
      </c>
      <c r="K8" s="533">
        <f>J8+'[2]Приложение №1'!J20*1000/48000</f>
        <v>727.74730000000011</v>
      </c>
      <c r="L8" s="533">
        <f>K8+'[2]Приложение №1'!K20*1000/48000</f>
        <v>727.75630000000012</v>
      </c>
      <c r="M8" s="533">
        <f>L8+'[2]Приложение №1'!L20*1000/48000</f>
        <v>727.76620000000014</v>
      </c>
      <c r="N8" s="533">
        <f>M8+'[2]Приложение №1'!M20*1000/48000</f>
        <v>727.77810000000011</v>
      </c>
      <c r="O8" s="533">
        <f>N8+'[2]Приложение №1'!N20*1000/48000</f>
        <v>727.79090000000008</v>
      </c>
      <c r="P8" s="533">
        <f>O8+'[2]Приложение №1'!O20*1000/48000</f>
        <v>727.80450000000008</v>
      </c>
      <c r="Q8" s="533">
        <f>P8+'[2]Приложение №1'!P20*1000/48000</f>
        <v>727.81820000000005</v>
      </c>
      <c r="R8" s="533">
        <f>Q8+'[2]Приложение №1'!Q20*1000/48000</f>
        <v>727.83130000000006</v>
      </c>
      <c r="S8" s="533">
        <f>R8+'[2]Приложение №1'!R20*1000/48000</f>
        <v>727.84580000000005</v>
      </c>
      <c r="T8" s="533">
        <f>S8+'[2]Приложение №1'!S20*1000/48000</f>
        <v>727.85980000000006</v>
      </c>
      <c r="U8" s="533">
        <f>T8+'[2]Приложение №1'!T20*1000/48000</f>
        <v>727.87270000000001</v>
      </c>
      <c r="V8" s="533">
        <f>U8+'[2]Приложение №1'!U20*1000/48000</f>
        <v>727.88490000000002</v>
      </c>
      <c r="W8" s="533">
        <f>V8+'[2]Приложение №1'!V20*1000/48000</f>
        <v>727.89660000000003</v>
      </c>
      <c r="X8" s="533">
        <f>W8+'[2]Приложение №1'!W20*1000/48000</f>
        <v>727.90719999999999</v>
      </c>
      <c r="Y8" s="533">
        <f>X8+'[2]Приложение №1'!X20*1000/48000</f>
        <v>727.91599999999994</v>
      </c>
      <c r="Z8" s="533">
        <f>Y8+'[2]Приложение №1'!Y20*1000/48000</f>
        <v>727.92499999999995</v>
      </c>
      <c r="AA8" s="533">
        <f>Z8+'[2]Приложение №1'!Z20*1000/48000</f>
        <v>727.93639999999994</v>
      </c>
      <c r="AB8" s="533">
        <f>AA8+'[2]Приложение №1'!AA20*1000/48000</f>
        <v>727.94719999999995</v>
      </c>
      <c r="AC8" s="533">
        <f>AB8+'[2]Приложение №1'!AB20*1000/48000</f>
        <v>727.95740000000001</v>
      </c>
    </row>
    <row r="9" spans="1:29" s="495" customFormat="1" ht="19.5" customHeight="1" x14ac:dyDescent="0.25">
      <c r="A9" s="738" t="s">
        <v>67</v>
      </c>
      <c r="B9" s="746" t="s">
        <v>66</v>
      </c>
      <c r="C9" s="494">
        <v>48000</v>
      </c>
      <c r="D9" s="17" t="s">
        <v>129</v>
      </c>
      <c r="E9" s="533">
        <v>6087.06</v>
      </c>
      <c r="F9" s="533">
        <f>E9+'[2]Приложение №1'!E70*1000/48000</f>
        <v>6087.2538000000004</v>
      </c>
      <c r="G9" s="533">
        <f>F9+'[2]Приложение №1'!F70*1000/48000</f>
        <v>6087.4383000000007</v>
      </c>
      <c r="H9" s="533">
        <f>G9+'[2]Приложение №1'!G70*1000/48000</f>
        <v>6087.6208000000006</v>
      </c>
      <c r="I9" s="533">
        <f>H9+'[2]Приложение №1'!H70*1000/48000</f>
        <v>6087.8016000000007</v>
      </c>
      <c r="J9" s="533">
        <f>I9+'[2]Приложение №1'!I70*1000/48000</f>
        <v>6087.9799000000003</v>
      </c>
      <c r="K9" s="533">
        <f>J9+'[2]Приложение №1'!J70*1000/48000</f>
        <v>6088.1623</v>
      </c>
      <c r="L9" s="533">
        <f>K9+'[2]Приложение №1'!K70*1000/48000</f>
        <v>6088.3563999999997</v>
      </c>
      <c r="M9" s="533">
        <f>L9+'[2]Приложение №1'!L70*1000/48000</f>
        <v>6088.5738999999994</v>
      </c>
      <c r="N9" s="533">
        <f>M9+'[2]Приложение №1'!M70*1000/48000</f>
        <v>6088.8159999999998</v>
      </c>
      <c r="O9" s="533">
        <f>N9+'[2]Приложение №1'!N70*1000/48000</f>
        <v>6089.0810999999994</v>
      </c>
      <c r="P9" s="533">
        <f>O9+'[2]Приложение №1'!O70*1000/48000</f>
        <v>6089.3528999999999</v>
      </c>
      <c r="Q9" s="533">
        <f>P9+'[2]Приложение №1'!P70*1000/48000</f>
        <v>6089.6224999999995</v>
      </c>
      <c r="R9" s="533">
        <f>Q9+'[2]Приложение №1'!Q70*1000/48000</f>
        <v>6089.8932999999997</v>
      </c>
      <c r="S9" s="533">
        <f>R9+'[2]Приложение №1'!R70*1000/48000</f>
        <v>6090.1664999999994</v>
      </c>
      <c r="T9" s="533">
        <f>S9+'[2]Приложение №1'!S70*1000/48000</f>
        <v>6090.4376999999995</v>
      </c>
      <c r="U9" s="533">
        <f>T9+'[2]Приложение №1'!T70*1000/48000</f>
        <v>6090.7044999999998</v>
      </c>
      <c r="V9" s="533">
        <f>U9+'[2]Приложение №1'!U70*1000/48000</f>
        <v>6090.9704000000002</v>
      </c>
      <c r="W9" s="533">
        <f>V9+'[2]Приложение №1'!V70*1000/48000</f>
        <v>6091.2300000000005</v>
      </c>
      <c r="X9" s="533">
        <f>W9+'[2]Приложение №1'!W70*1000/48000</f>
        <v>6091.4810000000007</v>
      </c>
      <c r="Y9" s="533">
        <f>X9+'[2]Приложение №1'!X70*1000/48000</f>
        <v>6091.7157000000007</v>
      </c>
      <c r="Z9" s="533">
        <f>Y9+'[2]Приложение №1'!Y70*1000/48000</f>
        <v>6091.9350000000004</v>
      </c>
      <c r="AA9" s="533">
        <f>Z9+'[2]Приложение №1'!Z70*1000/48000</f>
        <v>6092.1651000000002</v>
      </c>
      <c r="AB9" s="533">
        <f>AA9+'[2]Приложение №1'!AA70*1000/48000</f>
        <v>6092.3820000000005</v>
      </c>
      <c r="AC9" s="533">
        <f>AB9+'[2]Приложение №1'!AB70*1000/48000</f>
        <v>6092.5838000000003</v>
      </c>
    </row>
    <row r="10" spans="1:29" s="495" customFormat="1" ht="19.5" customHeight="1" x14ac:dyDescent="0.25">
      <c r="A10" s="739"/>
      <c r="B10" s="747"/>
      <c r="C10" s="494">
        <v>48000</v>
      </c>
      <c r="D10" s="17" t="s">
        <v>130</v>
      </c>
      <c r="E10" s="533">
        <v>1529.58</v>
      </c>
      <c r="F10" s="533">
        <f>E10+'[2]Приложение №1'!E71*1000/48000</f>
        <v>1529.6113</v>
      </c>
      <c r="G10" s="533">
        <f>F10+'[2]Приложение №1'!F71*1000/48000</f>
        <v>1529.6393</v>
      </c>
      <c r="H10" s="533">
        <f>G10+'[2]Приложение №1'!G71*1000/48000</f>
        <v>1529.6676</v>
      </c>
      <c r="I10" s="533">
        <f>H10+'[2]Приложение №1'!H71*1000/48000</f>
        <v>1529.6960999999999</v>
      </c>
      <c r="J10" s="533">
        <f>I10+'[2]Приложение №1'!I71*1000/48000</f>
        <v>1529.7240999999999</v>
      </c>
      <c r="K10" s="533">
        <f>J10+'[2]Приложение №1'!J71*1000/48000</f>
        <v>1529.7519</v>
      </c>
      <c r="L10" s="533">
        <f>K10+'[2]Приложение №1'!K71*1000/48000</f>
        <v>1529.7797</v>
      </c>
      <c r="M10" s="533">
        <f>L10+'[2]Приложение №1'!L71*1000/48000</f>
        <v>1529.8084000000001</v>
      </c>
      <c r="N10" s="533">
        <f>M10+'[2]Приложение №1'!M71*1000/48000</f>
        <v>1529.8440000000001</v>
      </c>
      <c r="O10" s="533">
        <f>N10+'[2]Приложение №1'!N71*1000/48000</f>
        <v>1529.8839</v>
      </c>
      <c r="P10" s="533">
        <f>O10+'[2]Приложение №1'!O71*1000/48000</f>
        <v>1529.9241999999999</v>
      </c>
      <c r="Q10" s="533">
        <f>P10+'[2]Приложение №1'!P71*1000/48000</f>
        <v>1529.9625999999998</v>
      </c>
      <c r="R10" s="533">
        <f>Q10+'[2]Приложение №1'!Q71*1000/48000</f>
        <v>1530.0015999999998</v>
      </c>
      <c r="S10" s="533">
        <f>R10+'[2]Приложение №1'!R71*1000/48000</f>
        <v>1530.0424999999998</v>
      </c>
      <c r="T10" s="533">
        <f>S10+'[2]Приложение №1'!S71*1000/48000</f>
        <v>1530.0841999999998</v>
      </c>
      <c r="U10" s="533">
        <f>T10+'[2]Приложение №1'!T71*1000/48000</f>
        <v>1530.1238999999998</v>
      </c>
      <c r="V10" s="533">
        <f>U10+'[2]Приложение №1'!U71*1000/48000</f>
        <v>1530.1625999999999</v>
      </c>
      <c r="W10" s="533">
        <f>V10+'[2]Приложение №1'!V71*1000/48000</f>
        <v>1530.1994999999999</v>
      </c>
      <c r="X10" s="533">
        <f>W10+'[2]Приложение №1'!W71*1000/48000</f>
        <v>1530.2355</v>
      </c>
      <c r="Y10" s="533">
        <f>X10+'[2]Приложение №1'!X71*1000/48000</f>
        <v>1530.2699</v>
      </c>
      <c r="Z10" s="533">
        <f>Y10+'[2]Приложение №1'!Y71*1000/48000</f>
        <v>1530.3052</v>
      </c>
      <c r="AA10" s="533">
        <f>Z10+'[2]Приложение №1'!Z71*1000/48000</f>
        <v>1530.3408999999999</v>
      </c>
      <c r="AB10" s="533">
        <f>AA10+'[2]Приложение №1'!AA71*1000/48000</f>
        <v>1530.3769</v>
      </c>
      <c r="AC10" s="533">
        <f>AB10+'[2]Приложение №1'!AB71*1000/48000</f>
        <v>1530.4128000000001</v>
      </c>
    </row>
    <row r="11" spans="1:29" s="495" customFormat="1" ht="19.5" customHeight="1" x14ac:dyDescent="0.25">
      <c r="A11" s="740" t="s">
        <v>131</v>
      </c>
      <c r="B11" s="746" t="s">
        <v>106</v>
      </c>
      <c r="C11" s="494">
        <v>36000</v>
      </c>
      <c r="D11" s="17" t="s">
        <v>129</v>
      </c>
      <c r="E11" s="533">
        <v>693.62</v>
      </c>
      <c r="F11" s="533">
        <f>E11+'[2]Приложение №1'!E154/36000*1000</f>
        <v>693.69939999999997</v>
      </c>
      <c r="G11" s="533">
        <f>F11+'[2]Приложение №1'!F154/36000*1000</f>
        <v>693.79399999999998</v>
      </c>
      <c r="H11" s="533">
        <f>G11+'[2]Приложение №1'!G154/36000*1000</f>
        <v>693.9008</v>
      </c>
      <c r="I11" s="533">
        <f>H11+'[2]Приложение №1'!H154/36000*1000</f>
        <v>693.97559999999999</v>
      </c>
      <c r="J11" s="533">
        <f>I11+'[2]Приложение №1'!I154/36000*1000</f>
        <v>693.98339999999996</v>
      </c>
      <c r="K11" s="533">
        <f>J11+'[2]Приложение №1'!J154/36000*1000</f>
        <v>693.98339999999996</v>
      </c>
      <c r="L11" s="533">
        <f>K11+'[2]Приложение №1'!K154/36000*1000</f>
        <v>693.98339999999996</v>
      </c>
      <c r="M11" s="533">
        <f>L11+'[2]Приложение №1'!L154/36000*1000</f>
        <v>693.98339999999996</v>
      </c>
      <c r="N11" s="533">
        <f>M11+'[2]Приложение №1'!M154/36000*1000</f>
        <v>693.98339999999996</v>
      </c>
      <c r="O11" s="533">
        <f>N11+'[2]Приложение №1'!N154/36000*1000</f>
        <v>693.98339999999996</v>
      </c>
      <c r="P11" s="533">
        <f>O11+'[2]Приложение №1'!O154/36000*1000</f>
        <v>693.98339999999996</v>
      </c>
      <c r="Q11" s="533">
        <f>P11+'[2]Приложение №1'!P154/36000*1000</f>
        <v>693.98339999999996</v>
      </c>
      <c r="R11" s="533">
        <f>Q11+'[2]Приложение №1'!Q154/36000*1000</f>
        <v>693.98339999999996</v>
      </c>
      <c r="S11" s="533">
        <f>R11+'[2]Приложение №1'!R154/36000*1000</f>
        <v>693.98339999999996</v>
      </c>
      <c r="T11" s="533">
        <f>S11+'[2]Приложение №1'!S154/36000*1000</f>
        <v>693.98339999999996</v>
      </c>
      <c r="U11" s="533">
        <f>T11+'[2]Приложение №1'!T154/36000*1000</f>
        <v>693.98339999999996</v>
      </c>
      <c r="V11" s="533">
        <f>U11+'[2]Приложение №1'!U154/36000*1000</f>
        <v>693.98339999999996</v>
      </c>
      <c r="W11" s="533">
        <f>V11+'[2]Приложение №1'!V154/36000*1000</f>
        <v>693.98339999999996</v>
      </c>
      <c r="X11" s="533">
        <f>W11+'[2]Приложение №1'!W154/36000*1000</f>
        <v>693.98339999999996</v>
      </c>
      <c r="Y11" s="533">
        <f>X11+'[2]Приложение №1'!X154/36000*1000</f>
        <v>693.98339999999996</v>
      </c>
      <c r="Z11" s="533">
        <f>Y11+'[2]Приложение №1'!Y154/36000*1000</f>
        <v>693.98339999999996</v>
      </c>
      <c r="AA11" s="533">
        <f>Z11+'[2]Приложение №1'!Z154/36000*1000</f>
        <v>694.06999999999994</v>
      </c>
      <c r="AB11" s="533">
        <f>AA11+'[2]Приложение №1'!AA154/36000*1000</f>
        <v>694.16229999999996</v>
      </c>
      <c r="AC11" s="533">
        <f>AB11+'[2]Приложение №1'!AB154/36000*1000</f>
        <v>694.24469999999997</v>
      </c>
    </row>
    <row r="12" spans="1:29" s="495" customFormat="1" ht="19.5" customHeight="1" x14ac:dyDescent="0.25">
      <c r="A12" s="741"/>
      <c r="B12" s="747"/>
      <c r="C12" s="494">
        <v>36000</v>
      </c>
      <c r="D12" s="17" t="s">
        <v>130</v>
      </c>
      <c r="E12" s="533">
        <v>527.99</v>
      </c>
      <c r="F12" s="533">
        <f>E12+'[2]Приложение №1'!E155/36000*1000</f>
        <v>528.04899999999998</v>
      </c>
      <c r="G12" s="533">
        <f>F12+'[2]Приложение №1'!F155/36000*1000</f>
        <v>528.11339999999996</v>
      </c>
      <c r="H12" s="533">
        <f>G12+'[2]Приложение №1'!G155/36000*1000</f>
        <v>528.18269999999995</v>
      </c>
      <c r="I12" s="533">
        <f>H12+'[2]Приложение №1'!H155/36000*1000</f>
        <v>528.22849999999994</v>
      </c>
      <c r="J12" s="533">
        <f>I12+'[2]Приложение №1'!I155/36000*1000</f>
        <v>528.23289999999997</v>
      </c>
      <c r="K12" s="533">
        <f>J12+'[2]Приложение №1'!J155/36000*1000</f>
        <v>528.23289999999997</v>
      </c>
      <c r="L12" s="533">
        <f>K12+'[2]Приложение №1'!K155/36000*1000</f>
        <v>528.23289999999997</v>
      </c>
      <c r="M12" s="533">
        <f>L12+'[2]Приложение №1'!L155/36000*1000</f>
        <v>528.23289999999997</v>
      </c>
      <c r="N12" s="533">
        <f>M12+'[2]Приложение №1'!M155/36000*1000</f>
        <v>528.23289999999997</v>
      </c>
      <c r="O12" s="533">
        <f>N12+'[2]Приложение №1'!N155/36000*1000</f>
        <v>528.23289999999997</v>
      </c>
      <c r="P12" s="533">
        <f>O12+'[2]Приложение №1'!O155/36000*1000</f>
        <v>528.23289999999997</v>
      </c>
      <c r="Q12" s="533">
        <f>P12+'[2]Приложение №1'!P155/36000*1000</f>
        <v>528.23289999999997</v>
      </c>
      <c r="R12" s="533">
        <f>Q12+'[2]Приложение №1'!Q155/36000*1000</f>
        <v>528.23289999999997</v>
      </c>
      <c r="S12" s="533">
        <f>R12+'[2]Приложение №1'!R155/36000*1000</f>
        <v>528.23289999999997</v>
      </c>
      <c r="T12" s="533">
        <f>S12+'[2]Приложение №1'!S155/36000*1000</f>
        <v>528.23289999999997</v>
      </c>
      <c r="U12" s="533">
        <f>T12+'[2]Приложение №1'!T155/36000*1000</f>
        <v>528.23289999999997</v>
      </c>
      <c r="V12" s="533">
        <f>U12+'[2]Приложение №1'!U155/36000*1000</f>
        <v>528.23289999999997</v>
      </c>
      <c r="W12" s="533">
        <f>V12+'[2]Приложение №1'!V155/36000*1000</f>
        <v>528.23289999999997</v>
      </c>
      <c r="X12" s="533">
        <f>W12+'[2]Приложение №1'!W155/36000*1000</f>
        <v>528.23289999999997</v>
      </c>
      <c r="Y12" s="533">
        <f>X12+'[2]Приложение №1'!X155/36000*1000</f>
        <v>528.23289999999997</v>
      </c>
      <c r="Z12" s="533">
        <f>Y12+'[2]Приложение №1'!Y155/36000*1000</f>
        <v>528.23289999999997</v>
      </c>
      <c r="AA12" s="533">
        <f>Z12+'[2]Приложение №1'!Z155/36000*1000</f>
        <v>528.29399999999998</v>
      </c>
      <c r="AB12" s="533">
        <f>AA12+'[2]Приложение №1'!AA155/36000*1000</f>
        <v>528.35519999999997</v>
      </c>
      <c r="AC12" s="533">
        <f>AB12+'[2]Приложение №1'!AB155/36000*1000</f>
        <v>528.40519999999992</v>
      </c>
    </row>
    <row r="13" spans="1:29" s="134" customFormat="1" ht="19.5" customHeight="1" x14ac:dyDescent="0.25">
      <c r="A13" s="702" t="s">
        <v>69</v>
      </c>
      <c r="B13" s="744" t="s">
        <v>279</v>
      </c>
      <c r="C13" s="10">
        <v>2400</v>
      </c>
      <c r="D13" s="17" t="s">
        <v>129</v>
      </c>
      <c r="E13" s="531">
        <v>601.75</v>
      </c>
      <c r="F13" s="531">
        <f>E13+'[2]Приложение №1'!E76*1000/2400</f>
        <v>601.81089999999995</v>
      </c>
      <c r="G13" s="531">
        <f>F13+'[2]Приложение №1'!F76*1000/2400</f>
        <v>601.86619999999994</v>
      </c>
      <c r="H13" s="531">
        <f>G13+'[2]Приложение №1'!G76*1000/2400</f>
        <v>601.91969999999992</v>
      </c>
      <c r="I13" s="531">
        <f>H13+'[2]Приложение №1'!H76*1000/2400</f>
        <v>601.9722999999999</v>
      </c>
      <c r="J13" s="531">
        <f>I13+'[2]Приложение №1'!I76*1000/2400</f>
        <v>602.02469999999994</v>
      </c>
      <c r="K13" s="531">
        <f>J13+'[2]Приложение №1'!J76*1000/2400</f>
        <v>602.07809999999995</v>
      </c>
      <c r="L13" s="531">
        <f>K13+'[2]Приложение №1'!K76*1000/2400</f>
        <v>602.1407999999999</v>
      </c>
      <c r="M13" s="531">
        <f>L13+'[2]Приложение №1'!L76*1000/2400</f>
        <v>602.20749999999987</v>
      </c>
      <c r="N13" s="531">
        <f>M13+'[2]Приложение №1'!M76*1000/2400</f>
        <v>602.27449999999988</v>
      </c>
      <c r="O13" s="531">
        <f>N13+'[2]Приложение №1'!N76*1000/2400</f>
        <v>602.33849999999984</v>
      </c>
      <c r="P13" s="531">
        <f>O13+'[2]Приложение №1'!O76*1000/2400</f>
        <v>602.40559999999982</v>
      </c>
      <c r="Q13" s="531">
        <f>P13+'[2]Приложение №1'!P76*1000/2400</f>
        <v>602.47519999999986</v>
      </c>
      <c r="R13" s="531">
        <f>Q13+'[2]Приложение №1'!Q76*1000/2400</f>
        <v>602.5424999999999</v>
      </c>
      <c r="S13" s="531">
        <f>R13+'[2]Приложение №1'!R76*1000/2400</f>
        <v>602.61149999999986</v>
      </c>
      <c r="T13" s="531">
        <f>S13+'[2]Приложение №1'!S76*1000/2400</f>
        <v>602.68039999999985</v>
      </c>
      <c r="U13" s="531">
        <f>T13+'[2]Приложение №1'!T76*1000/2400</f>
        <v>602.75099999999986</v>
      </c>
      <c r="V13" s="531">
        <f>U13+'[2]Приложение №1'!U76*1000/2400</f>
        <v>602.82909999999981</v>
      </c>
      <c r="W13" s="531">
        <f>V13+'[2]Приложение №1'!V76*1000/2400</f>
        <v>602.91659999999979</v>
      </c>
      <c r="X13" s="531">
        <f>W13+'[2]Приложение №1'!W76*1000/2400</f>
        <v>603.00739999999973</v>
      </c>
      <c r="Y13" s="531">
        <f>X13+'[2]Приложение №1'!X76*1000/2400</f>
        <v>603.10159999999973</v>
      </c>
      <c r="Z13" s="531">
        <f>Y13+'[2]Приложение №1'!Y76*1000/2400</f>
        <v>603.19879999999978</v>
      </c>
      <c r="AA13" s="531">
        <f>Z13+'[2]Приложение №1'!Z76*1000/2400</f>
        <v>603.28719999999976</v>
      </c>
      <c r="AB13" s="531">
        <f>AA13+'[2]Приложение №1'!AA76*1000/2400</f>
        <v>603.3634999999997</v>
      </c>
      <c r="AC13" s="531">
        <f>AB13+'[2]Приложение №1'!AB76*1000/2400</f>
        <v>603.42829999999969</v>
      </c>
    </row>
    <row r="14" spans="1:29" s="134" customFormat="1" ht="33" customHeight="1" x14ac:dyDescent="0.25">
      <c r="A14" s="703"/>
      <c r="B14" s="745"/>
      <c r="C14" s="10">
        <v>2400</v>
      </c>
      <c r="D14" s="17" t="s">
        <v>130</v>
      </c>
      <c r="E14" s="531">
        <v>87.91</v>
      </c>
      <c r="F14" s="531">
        <f>E14+'[2]Приложение №1'!E77*1000/2400</f>
        <v>87.91</v>
      </c>
      <c r="G14" s="531">
        <f>F14+'[2]Приложение №1'!F77*1000/2400</f>
        <v>87.91</v>
      </c>
      <c r="H14" s="531">
        <f>G14+'[2]Приложение №1'!G77*1000/2400</f>
        <v>87.91</v>
      </c>
      <c r="I14" s="531">
        <f>H14+'[2]Приложение №1'!H77*1000/2400</f>
        <v>87.91</v>
      </c>
      <c r="J14" s="531">
        <f>I14+'[2]Приложение №1'!I77*1000/2400</f>
        <v>87.91</v>
      </c>
      <c r="K14" s="531">
        <f>J14+'[2]Приложение №1'!J77*1000/2400</f>
        <v>87.91</v>
      </c>
      <c r="L14" s="531">
        <f>K14+'[2]Приложение №1'!K77*1000/2400</f>
        <v>87.91</v>
      </c>
      <c r="M14" s="531">
        <f>L14+'[2]Приложение №1'!L77*1000/2400</f>
        <v>87.91</v>
      </c>
      <c r="N14" s="531">
        <f>M14+'[2]Приложение №1'!M77*1000/2400</f>
        <v>87.910799999999995</v>
      </c>
      <c r="O14" s="531">
        <f>N14+'[2]Приложение №1'!N77*1000/2400</f>
        <v>87.912399999999991</v>
      </c>
      <c r="P14" s="531">
        <f>O14+'[2]Приложение №1'!O77*1000/2400</f>
        <v>87.913699999999992</v>
      </c>
      <c r="Q14" s="531">
        <f>P14+'[2]Приложение №1'!P77*1000/2400</f>
        <v>87.914699999999996</v>
      </c>
      <c r="R14" s="531">
        <f>Q14+'[2]Приложение №1'!Q77*1000/2400</f>
        <v>87.914900000000003</v>
      </c>
      <c r="S14" s="531">
        <f>R14+'[2]Приложение №1'!R77*1000/2400</f>
        <v>87.915599999999998</v>
      </c>
      <c r="T14" s="531">
        <f>S14+'[2]Приложение №1'!S77*1000/2400</f>
        <v>87.916600000000003</v>
      </c>
      <c r="U14" s="531">
        <f>T14+'[2]Приложение №1'!T77*1000/2400</f>
        <v>87.917600000000007</v>
      </c>
      <c r="V14" s="531">
        <f>U14+'[2]Приложение №1'!U77*1000/2400</f>
        <v>87.918800000000005</v>
      </c>
      <c r="W14" s="531">
        <f>V14+'[2]Приложение №1'!V77*1000/2400</f>
        <v>87.919800000000009</v>
      </c>
      <c r="X14" s="531">
        <f>W14+'[2]Приложение №1'!W77*1000/2400</f>
        <v>87.919800000000009</v>
      </c>
      <c r="Y14" s="531">
        <f>X14+'[2]Приложение №1'!X77*1000/2400</f>
        <v>87.919800000000009</v>
      </c>
      <c r="Z14" s="531">
        <f>Y14+'[2]Приложение №1'!Y77*1000/2400</f>
        <v>87.919800000000009</v>
      </c>
      <c r="AA14" s="531">
        <f>Z14+'[2]Приложение №1'!Z77*1000/2400</f>
        <v>87.919800000000009</v>
      </c>
      <c r="AB14" s="531">
        <f>AA14+'[2]Приложение №1'!AA77*1000/2400</f>
        <v>87.919800000000009</v>
      </c>
      <c r="AC14" s="531">
        <f>AB14+'[2]Приложение №1'!AB77*1000/2400</f>
        <v>87.919800000000009</v>
      </c>
    </row>
    <row r="15" spans="1:29" s="134" customFormat="1" ht="33" customHeight="1" x14ac:dyDescent="0.25">
      <c r="A15" s="702" t="s">
        <v>70</v>
      </c>
      <c r="B15" s="744" t="s">
        <v>262</v>
      </c>
      <c r="C15" s="10">
        <v>3600</v>
      </c>
      <c r="D15" s="17" t="s">
        <v>129</v>
      </c>
      <c r="E15" s="531">
        <v>271.95</v>
      </c>
      <c r="F15" s="531">
        <f>E15+'[2]Приложение №1'!E79*1000/3600</f>
        <v>271.99509999999998</v>
      </c>
      <c r="G15" s="531">
        <f>F15+'[2]Приложение №1'!F79*1000/3600</f>
        <v>272.05219999999997</v>
      </c>
      <c r="H15" s="531">
        <f>G15+'[2]Приложение №1'!G79*1000/3600</f>
        <v>272.11449999999996</v>
      </c>
      <c r="I15" s="531">
        <f>H15+'[2]Приложение №1'!H79*1000/3600</f>
        <v>272.17669999999998</v>
      </c>
      <c r="J15" s="531">
        <f>I15+'[2]Приложение №1'!I79*1000/3600</f>
        <v>272.23829999999998</v>
      </c>
      <c r="K15" s="531">
        <f>J15+'[2]Приложение №1'!J79*1000/3600</f>
        <v>272.30759999999998</v>
      </c>
      <c r="L15" s="531">
        <f>K15+'[2]Приложение №1'!K79*1000/3600</f>
        <v>272.38059999999996</v>
      </c>
      <c r="M15" s="531">
        <f>L15+'[2]Приложение №1'!L79*1000/3600</f>
        <v>272.45899999999995</v>
      </c>
      <c r="N15" s="531">
        <f>M15+'[2]Приложение №1'!M79*1000/3600</f>
        <v>272.55759999999992</v>
      </c>
      <c r="O15" s="531">
        <f>N15+'[2]Приложение №1'!N79*1000/3600</f>
        <v>272.66019999999992</v>
      </c>
      <c r="P15" s="531">
        <f>O15+'[2]Приложение №1'!O79*1000/3600</f>
        <v>272.77319999999992</v>
      </c>
      <c r="Q15" s="531">
        <f>P15+'[2]Приложение №1'!P79*1000/3600</f>
        <v>272.8839999999999</v>
      </c>
      <c r="R15" s="531">
        <f>Q15+'[2]Приложение №1'!Q79*1000/3600</f>
        <v>272.98559999999992</v>
      </c>
      <c r="S15" s="531">
        <f>R15+'[2]Приложение №1'!R79*1000/3600</f>
        <v>273.09769999999992</v>
      </c>
      <c r="T15" s="531">
        <f>S15+'[2]Приложение №1'!S79*1000/3600</f>
        <v>273.20879999999994</v>
      </c>
      <c r="U15" s="531">
        <f>T15+'[2]Приложение №1'!T79*1000/3600</f>
        <v>273.31649999999996</v>
      </c>
      <c r="V15" s="531">
        <f>U15+'[2]Приложение №1'!U79*1000/3600</f>
        <v>273.41709999999995</v>
      </c>
      <c r="W15" s="531">
        <f>V15+'[2]Приложение №1'!V79*1000/3600</f>
        <v>273.50629999999995</v>
      </c>
      <c r="X15" s="531">
        <f>W15+'[2]Приложение №1'!W79*1000/3600</f>
        <v>273.58419999999995</v>
      </c>
      <c r="Y15" s="531">
        <f>X15+'[2]Приложение №1'!X79*1000/3600</f>
        <v>273.65709999999996</v>
      </c>
      <c r="Z15" s="531">
        <f>Y15+'[2]Приложение №1'!Y79*1000/3600</f>
        <v>273.72799999999995</v>
      </c>
      <c r="AA15" s="531">
        <f>Z15+'[2]Приложение №1'!Z79*1000/3600</f>
        <v>273.79859999999996</v>
      </c>
      <c r="AB15" s="531">
        <f>AA15+'[2]Приложение №1'!AA79*1000/3600</f>
        <v>273.86819999999994</v>
      </c>
      <c r="AC15" s="531">
        <f>AB15+'[2]Приложение №1'!AB79*1000/3600</f>
        <v>273.91359999999992</v>
      </c>
    </row>
    <row r="16" spans="1:29" s="134" customFormat="1" ht="33" customHeight="1" x14ac:dyDescent="0.25">
      <c r="A16" s="703"/>
      <c r="B16" s="745"/>
      <c r="C16" s="10">
        <v>3600</v>
      </c>
      <c r="D16" s="17" t="s">
        <v>130</v>
      </c>
      <c r="E16" s="531">
        <v>97.05</v>
      </c>
      <c r="F16" s="531">
        <f>E16+'[2]Приложение №1'!E80*1000/3600</f>
        <v>97.059699999999992</v>
      </c>
      <c r="G16" s="531">
        <f>F16+'[2]Приложение №1'!F80*1000/3600</f>
        <v>97.070699999999988</v>
      </c>
      <c r="H16" s="531">
        <f>G16+'[2]Приложение №1'!G80*1000/3600</f>
        <v>97.082599999999985</v>
      </c>
      <c r="I16" s="531">
        <f>H16+'[2]Приложение №1'!H80*1000/3600</f>
        <v>97.094599999999986</v>
      </c>
      <c r="J16" s="531">
        <f>I16+'[2]Приложение №1'!I80*1000/3600</f>
        <v>97.106499999999983</v>
      </c>
      <c r="K16" s="531">
        <f>J16+'[2]Приложение №1'!J80*1000/3600</f>
        <v>97.119499999999988</v>
      </c>
      <c r="L16" s="531">
        <f>K16+'[2]Приложение №1'!K80*1000/3600</f>
        <v>97.132499999999993</v>
      </c>
      <c r="M16" s="531">
        <f>L16+'[2]Приложение №1'!L80*1000/3600</f>
        <v>97.14609999999999</v>
      </c>
      <c r="N16" s="531">
        <f>M16+'[2]Приложение №1'!M80*1000/3600</f>
        <v>97.169499999999985</v>
      </c>
      <c r="O16" s="531">
        <f>N16+'[2]Приложение №1'!N80*1000/3600</f>
        <v>97.191399999999987</v>
      </c>
      <c r="P16" s="531">
        <f>O16+'[2]Приложение №1'!O80*1000/3600</f>
        <v>97.217699999999994</v>
      </c>
      <c r="Q16" s="531">
        <f>P16+'[2]Приложение №1'!P80*1000/3600</f>
        <v>97.242799999999988</v>
      </c>
      <c r="R16" s="531">
        <f>Q16+'[2]Приложение №1'!Q80*1000/3600</f>
        <v>97.261599999999987</v>
      </c>
      <c r="S16" s="531">
        <f>R16+'[2]Приложение №1'!R80*1000/3600</f>
        <v>97.286699999999982</v>
      </c>
      <c r="T16" s="531">
        <f>S16+'[2]Приложение №1'!S80*1000/3600</f>
        <v>97.313999999999979</v>
      </c>
      <c r="U16" s="531">
        <f>T16+'[2]Приложение №1'!T80*1000/3600</f>
        <v>97.341199999999972</v>
      </c>
      <c r="V16" s="531">
        <f>U16+'[2]Приложение №1'!U80*1000/3600</f>
        <v>97.364999999999966</v>
      </c>
      <c r="W16" s="531">
        <f>V16+'[2]Приложение №1'!V80*1000/3600</f>
        <v>97.381999999999962</v>
      </c>
      <c r="X16" s="531">
        <f>W16+'[2]Приложение №1'!W80*1000/3600</f>
        <v>97.397399999999962</v>
      </c>
      <c r="Y16" s="531">
        <f>X16+'[2]Приложение №1'!X80*1000/3600</f>
        <v>97.411399999999958</v>
      </c>
      <c r="Z16" s="531">
        <f>Y16+'[2]Приложение №1'!Y80*1000/3600</f>
        <v>97.42559999999996</v>
      </c>
      <c r="AA16" s="531">
        <f>Z16+'[2]Приложение №1'!Z80*1000/3600</f>
        <v>97.439699999999959</v>
      </c>
      <c r="AB16" s="531">
        <f>AA16+'[2]Приложение №1'!AA80*1000/3600</f>
        <v>97.453799999999958</v>
      </c>
      <c r="AC16" s="531">
        <f>AB16+'[2]Приложение №1'!AB80*1000/3600</f>
        <v>97.464999999999961</v>
      </c>
    </row>
    <row r="17" spans="1:29" s="134" customFormat="1" ht="33" customHeight="1" x14ac:dyDescent="0.25">
      <c r="A17" s="702" t="s">
        <v>71</v>
      </c>
      <c r="B17" s="744" t="s">
        <v>72</v>
      </c>
      <c r="C17" s="10">
        <v>4800</v>
      </c>
      <c r="D17" s="17" t="s">
        <v>129</v>
      </c>
      <c r="E17" s="531">
        <v>1757.34</v>
      </c>
      <c r="F17" s="531">
        <f>E17+'[2]Приложение №1'!E82*1000/4800</f>
        <v>1757.3829999999998</v>
      </c>
      <c r="G17" s="531">
        <f>F17+'[2]Приложение №1'!F82*1000/4800</f>
        <v>1757.4256999999998</v>
      </c>
      <c r="H17" s="531">
        <f>G17+'[2]Приложение №1'!G82*1000/4800</f>
        <v>1757.4682999999998</v>
      </c>
      <c r="I17" s="531">
        <f>H17+'[2]Приложение №1'!H82*1000/4800</f>
        <v>1757.5107999999998</v>
      </c>
      <c r="J17" s="531">
        <f>I17+'[2]Приложение №1'!I82*1000/4800</f>
        <v>1757.5535999999997</v>
      </c>
      <c r="K17" s="531">
        <f>J17+'[2]Приложение №1'!J82*1000/4800</f>
        <v>1757.5939999999998</v>
      </c>
      <c r="L17" s="531">
        <f>K17+'[2]Приложение №1'!K82*1000/4800</f>
        <v>1757.6356999999998</v>
      </c>
      <c r="M17" s="531">
        <f>L17+'[2]Приложение №1'!L82*1000/4800</f>
        <v>1757.6923999999999</v>
      </c>
      <c r="N17" s="531">
        <f>M17+'[2]Приложение №1'!M82*1000/4800</f>
        <v>1757.7581</v>
      </c>
      <c r="O17" s="531">
        <f>N17+'[2]Приложение №1'!N82*1000/4800</f>
        <v>1757.8309999999999</v>
      </c>
      <c r="P17" s="531">
        <f>O17+'[2]Приложение №1'!O82*1000/4800</f>
        <v>1757.9015999999999</v>
      </c>
      <c r="Q17" s="531">
        <f>P17+'[2]Приложение №1'!P82*1000/4800</f>
        <v>1757.9680999999998</v>
      </c>
      <c r="R17" s="531">
        <f>Q17+'[2]Приложение №1'!Q82*1000/4800</f>
        <v>1758.0376999999999</v>
      </c>
      <c r="S17" s="531">
        <f>R17+'[2]Приложение №1'!R82*1000/4800</f>
        <v>1758.1062999999999</v>
      </c>
      <c r="T17" s="531">
        <f>S17+'[2]Приложение №1'!S82*1000/4800</f>
        <v>1758.1738</v>
      </c>
      <c r="U17" s="531">
        <f>T17+'[2]Приложение №1'!T82*1000/4800</f>
        <v>1758.2387000000001</v>
      </c>
      <c r="V17" s="531">
        <f>U17+'[2]Приложение №1'!U82*1000/4800</f>
        <v>1758.2975000000001</v>
      </c>
      <c r="W17" s="531">
        <f>V17+'[2]Приложение №1'!V82*1000/4800</f>
        <v>1758.3547000000001</v>
      </c>
      <c r="X17" s="531">
        <f>W17+'[2]Приложение №1'!W82*1000/4800</f>
        <v>1758.4035000000001</v>
      </c>
      <c r="Y17" s="531">
        <f>X17+'[2]Приложение №1'!X82*1000/4800</f>
        <v>1758.4327000000001</v>
      </c>
      <c r="Z17" s="531">
        <f>Y17+'[2]Приложение №1'!Y82*1000/4800</f>
        <v>1758.4604000000002</v>
      </c>
      <c r="AA17" s="531">
        <f>Z17+'[2]Приложение №1'!Z82*1000/4800</f>
        <v>1758.4879000000001</v>
      </c>
      <c r="AB17" s="531">
        <f>AA17+'[2]Приложение №1'!AA82*1000/4800</f>
        <v>1758.5151000000001</v>
      </c>
      <c r="AC17" s="531">
        <f>AB17+'[2]Приложение №1'!AB82*1000/4800</f>
        <v>1758.5425</v>
      </c>
    </row>
    <row r="18" spans="1:29" s="134" customFormat="1" ht="33" customHeight="1" x14ac:dyDescent="0.25">
      <c r="A18" s="703"/>
      <c r="B18" s="745"/>
      <c r="C18" s="10">
        <v>4800</v>
      </c>
      <c r="D18" s="17" t="s">
        <v>130</v>
      </c>
      <c r="E18" s="531">
        <v>456.62</v>
      </c>
      <c r="F18" s="531">
        <f>E18+'[2]Приложение №1'!E83*1000/4800</f>
        <v>456.62</v>
      </c>
      <c r="G18" s="531">
        <f>F18+'[2]Приложение №1'!F83*1000/4800</f>
        <v>456.62</v>
      </c>
      <c r="H18" s="531">
        <f>G18+'[2]Приложение №1'!G83*1000/4800</f>
        <v>456.62</v>
      </c>
      <c r="I18" s="531">
        <f>H18+'[2]Приложение №1'!H83*1000/4800</f>
        <v>456.62</v>
      </c>
      <c r="J18" s="531">
        <f>I18+'[2]Приложение №1'!I83*1000/4800</f>
        <v>456.62</v>
      </c>
      <c r="K18" s="531">
        <f>J18+'[2]Приложение №1'!J83*1000/4800</f>
        <v>456.62</v>
      </c>
      <c r="L18" s="531">
        <f>K18+'[2]Приложение №1'!K83*1000/4800</f>
        <v>456.62020000000001</v>
      </c>
      <c r="M18" s="531">
        <f>L18+'[2]Приложение №1'!L83*1000/4800</f>
        <v>456.63190000000003</v>
      </c>
      <c r="N18" s="531">
        <f>M18+'[2]Приложение №1'!M83*1000/4800</f>
        <v>456.64630000000005</v>
      </c>
      <c r="O18" s="531">
        <f>N18+'[2]Приложение №1'!N83*1000/4800</f>
        <v>456.66090000000003</v>
      </c>
      <c r="P18" s="531">
        <f>O18+'[2]Приложение №1'!O83*1000/4800</f>
        <v>456.67430000000002</v>
      </c>
      <c r="Q18" s="531">
        <f>P18+'[2]Приложение №1'!P83*1000/4800</f>
        <v>456.68510000000003</v>
      </c>
      <c r="R18" s="531">
        <f>Q18+'[2]Приложение №1'!Q83*1000/4800</f>
        <v>456.69910000000004</v>
      </c>
      <c r="S18" s="531">
        <f>R18+'[2]Приложение №1'!R83*1000/4800</f>
        <v>456.71220000000005</v>
      </c>
      <c r="T18" s="531">
        <f>S18+'[2]Приложение №1'!S83*1000/4800</f>
        <v>456.72570000000007</v>
      </c>
      <c r="U18" s="531">
        <f>T18+'[2]Приложение №1'!T83*1000/4800</f>
        <v>456.7351000000001</v>
      </c>
      <c r="V18" s="531">
        <f>U18+'[2]Приложение №1'!U83*1000/4800</f>
        <v>456.73660000000012</v>
      </c>
      <c r="W18" s="531">
        <f>V18+'[2]Приложение №1'!V83*1000/4800</f>
        <v>456.74220000000014</v>
      </c>
      <c r="X18" s="531">
        <f>W18+'[2]Приложение №1'!W83*1000/4800</f>
        <v>456.74400000000014</v>
      </c>
      <c r="Y18" s="531">
        <f>X18+'[2]Приложение №1'!X83*1000/4800</f>
        <v>456.74400000000014</v>
      </c>
      <c r="Z18" s="531">
        <f>Y18+'[2]Приложение №1'!Y83*1000/4800</f>
        <v>456.74400000000014</v>
      </c>
      <c r="AA18" s="531">
        <f>Z18+'[2]Приложение №1'!Z83*1000/4800</f>
        <v>456.74400000000014</v>
      </c>
      <c r="AB18" s="531">
        <f>AA18+'[2]Приложение №1'!AA83*1000/4800</f>
        <v>456.74410000000012</v>
      </c>
      <c r="AC18" s="531">
        <f>AB18+'[2]Приложение №1'!AB83*1000/4800</f>
        <v>456.74430000000012</v>
      </c>
    </row>
    <row r="19" spans="1:29" s="134" customFormat="1" ht="33" customHeight="1" x14ac:dyDescent="0.25">
      <c r="A19" s="702" t="s">
        <v>73</v>
      </c>
      <c r="B19" s="744" t="s">
        <v>119</v>
      </c>
      <c r="C19" s="10">
        <v>4800</v>
      </c>
      <c r="D19" s="17" t="s">
        <v>129</v>
      </c>
      <c r="E19" s="531">
        <v>103.88</v>
      </c>
      <c r="F19" s="531">
        <f>E19+'[2]Приложение №1'!E85*1000/4800</f>
        <v>103.8907</v>
      </c>
      <c r="G19" s="531">
        <f>F19+'[2]Приложение №1'!F85*1000/4800</f>
        <v>103.9011</v>
      </c>
      <c r="H19" s="531">
        <f>G19+'[2]Приложение №1'!G85*1000/4800</f>
        <v>103.91159999999999</v>
      </c>
      <c r="I19" s="531">
        <f>H19+'[2]Приложение №1'!H85*1000/4800</f>
        <v>103.922</v>
      </c>
      <c r="J19" s="531">
        <f>I19+'[2]Приложение №1'!I85*1000/4800</f>
        <v>103.93259999999999</v>
      </c>
      <c r="K19" s="531">
        <f>J19+'[2]Приложение №1'!J85*1000/4800</f>
        <v>103.94319999999999</v>
      </c>
      <c r="L19" s="531">
        <f>K19+'[2]Приложение №1'!K85*1000/4800</f>
        <v>103.95479999999999</v>
      </c>
      <c r="M19" s="531">
        <f>L19+'[2]Приложение №1'!L85*1000/4800</f>
        <v>103.96969999999999</v>
      </c>
      <c r="N19" s="531">
        <f>M19+'[2]Приложение №1'!M85*1000/4800</f>
        <v>104.01279999999998</v>
      </c>
      <c r="O19" s="531">
        <f>N19+'[2]Приложение №1'!N85*1000/4800</f>
        <v>104.08589999999998</v>
      </c>
      <c r="P19" s="531">
        <f>O19+'[2]Приложение №1'!O85*1000/4800</f>
        <v>104.16619999999998</v>
      </c>
      <c r="Q19" s="531">
        <f>P19+'[2]Приложение №1'!P85*1000/4800</f>
        <v>104.22559999999997</v>
      </c>
      <c r="R19" s="531">
        <f>Q19+'[2]Приложение №1'!Q85*1000/4800</f>
        <v>104.28489999999996</v>
      </c>
      <c r="S19" s="531">
        <f>R19+'[2]Приложение №1'!R85*1000/4800</f>
        <v>104.36869999999996</v>
      </c>
      <c r="T19" s="531">
        <f>S19+'[2]Приложение №1'!S85*1000/4800</f>
        <v>104.46409999999996</v>
      </c>
      <c r="U19" s="531">
        <f>T19+'[2]Приложение №1'!T85*1000/4800</f>
        <v>104.49729999999995</v>
      </c>
      <c r="V19" s="531">
        <f>U19+'[2]Приложение №1'!U85*1000/4800</f>
        <v>104.52509999999995</v>
      </c>
      <c r="W19" s="531">
        <f>V19+'[2]Приложение №1'!V85*1000/4800</f>
        <v>104.54669999999996</v>
      </c>
      <c r="X19" s="531">
        <f>W19+'[2]Приложение №1'!W85*1000/4800</f>
        <v>104.56429999999996</v>
      </c>
      <c r="Y19" s="531">
        <f>X19+'[2]Приложение №1'!X85*1000/4800</f>
        <v>104.57919999999996</v>
      </c>
      <c r="Z19" s="531">
        <f>Y19+'[2]Приложение №1'!Y85*1000/4800</f>
        <v>104.59289999999996</v>
      </c>
      <c r="AA19" s="531">
        <f>Z19+'[2]Приложение №1'!Z85*1000/4800</f>
        <v>104.60449999999996</v>
      </c>
      <c r="AB19" s="531">
        <f>AA19+'[2]Приложение №1'!AA85*1000/4800</f>
        <v>104.61549999999995</v>
      </c>
      <c r="AC19" s="531">
        <f>AB19+'[2]Приложение №1'!AB85*1000/4800</f>
        <v>104.62709999999996</v>
      </c>
    </row>
    <row r="20" spans="1:29" s="134" customFormat="1" ht="33" customHeight="1" x14ac:dyDescent="0.25">
      <c r="A20" s="703"/>
      <c r="B20" s="745"/>
      <c r="C20" s="10">
        <v>4800</v>
      </c>
      <c r="D20" s="17" t="s">
        <v>130</v>
      </c>
      <c r="E20" s="531">
        <v>73.17</v>
      </c>
      <c r="F20" s="531">
        <f>E20+'[2]Приложение №1'!E86*1000/4800</f>
        <v>73.179299999999998</v>
      </c>
      <c r="G20" s="531">
        <f>F20+'[2]Приложение №1'!F86*1000/4800</f>
        <v>73.188400000000001</v>
      </c>
      <c r="H20" s="531">
        <f>G20+'[2]Приложение №1'!G86*1000/4800</f>
        <v>73.197500000000005</v>
      </c>
      <c r="I20" s="531">
        <f>H20+'[2]Приложение №1'!H86*1000/4800</f>
        <v>73.206800000000001</v>
      </c>
      <c r="J20" s="531">
        <f>I20+'[2]Приложение №1'!I86*1000/4800</f>
        <v>73.216099999999997</v>
      </c>
      <c r="K20" s="531">
        <f>J20+'[2]Приложение №1'!J86*1000/4800</f>
        <v>73.225200000000001</v>
      </c>
      <c r="L20" s="531">
        <f>K20+'[2]Приложение №1'!K86*1000/4800</f>
        <v>73.234099999999998</v>
      </c>
      <c r="M20" s="531">
        <f>L20+'[2]Приложение №1'!L86*1000/4800</f>
        <v>73.242599999999996</v>
      </c>
      <c r="N20" s="531">
        <f>M20+'[2]Приложение №1'!M86*1000/4800</f>
        <v>73.269499999999994</v>
      </c>
      <c r="O20" s="531">
        <f>N20+'[2]Приложение №1'!N86*1000/4800</f>
        <v>73.314699999999988</v>
      </c>
      <c r="P20" s="531">
        <f>O20+'[2]Приложение №1'!O86*1000/4800</f>
        <v>73.364799999999988</v>
      </c>
      <c r="Q20" s="531">
        <f>P20+'[2]Приложение №1'!P86*1000/4800</f>
        <v>73.403399999999991</v>
      </c>
      <c r="R20" s="531">
        <f>Q20+'[2]Приложение №1'!Q86*1000/4800</f>
        <v>73.444699999999997</v>
      </c>
      <c r="S20" s="531">
        <f>R20+'[2]Приложение №1'!R86*1000/4800</f>
        <v>73.506</v>
      </c>
      <c r="T20" s="531">
        <f>S20+'[2]Приложение №1'!S86*1000/4800</f>
        <v>73.566000000000003</v>
      </c>
      <c r="U20" s="531">
        <f>T20+'[2]Приложение №1'!T86*1000/4800</f>
        <v>73.579000000000008</v>
      </c>
      <c r="V20" s="531">
        <f>U20+'[2]Приложение №1'!U86*1000/4800</f>
        <v>73.59020000000001</v>
      </c>
      <c r="W20" s="531">
        <f>V20+'[2]Приложение №1'!V86*1000/4800</f>
        <v>73.599900000000005</v>
      </c>
      <c r="X20" s="531">
        <f>W20+'[2]Приложение №1'!W86*1000/4800</f>
        <v>73.610100000000003</v>
      </c>
      <c r="Y20" s="531">
        <f>X20+'[2]Приложение №1'!X86*1000/4800</f>
        <v>73.620599999999996</v>
      </c>
      <c r="Z20" s="531">
        <f>Y20+'[2]Приложение №1'!Y86*1000/4800</f>
        <v>73.631399999999999</v>
      </c>
      <c r="AA20" s="531">
        <f>Z20+'[2]Приложение №1'!Z86*1000/4800</f>
        <v>73.641800000000003</v>
      </c>
      <c r="AB20" s="531">
        <f>AA20+'[2]Приложение №1'!AA86*1000/4800</f>
        <v>73.652299999999997</v>
      </c>
      <c r="AC20" s="531">
        <f>AB20+'[2]Приложение №1'!AB86*1000/4800</f>
        <v>73.663600000000002</v>
      </c>
    </row>
    <row r="21" spans="1:29" s="134" customFormat="1" ht="33" customHeight="1" x14ac:dyDescent="0.25">
      <c r="A21" s="702" t="s">
        <v>75</v>
      </c>
      <c r="B21" s="744" t="s">
        <v>43</v>
      </c>
      <c r="C21" s="10">
        <v>3600</v>
      </c>
      <c r="D21" s="17" t="s">
        <v>129</v>
      </c>
      <c r="E21" s="531">
        <v>923.87</v>
      </c>
      <c r="F21" s="531">
        <f>E21+'[2]Приложение №1'!E88*1000/3600</f>
        <v>923.88649999999996</v>
      </c>
      <c r="G21" s="531">
        <f>F21+'[2]Приложение №1'!F88*1000/3600</f>
        <v>923.90269999999998</v>
      </c>
      <c r="H21" s="531">
        <f>G21+'[2]Приложение №1'!G88*1000/3600</f>
        <v>923.91919999999993</v>
      </c>
      <c r="I21" s="531">
        <f>H21+'[2]Приложение №1'!H88*1000/3600</f>
        <v>923.93579999999997</v>
      </c>
      <c r="J21" s="531">
        <f>I21+'[2]Приложение №1'!I88*1000/3600</f>
        <v>923.95240000000001</v>
      </c>
      <c r="K21" s="531">
        <f>J21+'[2]Приложение №1'!J88*1000/3600</f>
        <v>923.9683</v>
      </c>
      <c r="L21" s="531">
        <f>K21+'[2]Приложение №1'!K88*1000/3600</f>
        <v>923.98410000000001</v>
      </c>
      <c r="M21" s="531">
        <f>L21+'[2]Приложение №1'!L88*1000/3600</f>
        <v>924.00170000000003</v>
      </c>
      <c r="N21" s="531">
        <f>M21+'[2]Приложение №1'!M88*1000/3600</f>
        <v>924.0326</v>
      </c>
      <c r="O21" s="531">
        <f>N21+'[2]Приложение №1'!N88*1000/3600</f>
        <v>924.06590000000006</v>
      </c>
      <c r="P21" s="531">
        <f>O21+'[2]Приложение №1'!O88*1000/3600</f>
        <v>924.09940000000006</v>
      </c>
      <c r="Q21" s="531">
        <f>P21+'[2]Приложение №1'!P88*1000/3600</f>
        <v>924.1323000000001</v>
      </c>
      <c r="R21" s="531">
        <f>Q21+'[2]Приложение №1'!Q88*1000/3600</f>
        <v>924.16240000000005</v>
      </c>
      <c r="S21" s="531">
        <f>R21+'[2]Приложение №1'!R88*1000/3600</f>
        <v>924.18920000000003</v>
      </c>
      <c r="T21" s="531">
        <f>S21+'[2]Приложение №1'!S88*1000/3600</f>
        <v>924.21640000000002</v>
      </c>
      <c r="U21" s="531">
        <f>T21+'[2]Приложение №1'!T88*1000/3600</f>
        <v>924.24689999999998</v>
      </c>
      <c r="V21" s="531">
        <f>U21+'[2]Приложение №1'!U88*1000/3600</f>
        <v>924.27480000000003</v>
      </c>
      <c r="W21" s="531">
        <f>V21+'[2]Приложение №1'!V88*1000/3600</f>
        <v>924.29200000000003</v>
      </c>
      <c r="X21" s="531">
        <f>W21+'[2]Приложение №1'!W88*1000/3600</f>
        <v>924.30910000000006</v>
      </c>
      <c r="Y21" s="531">
        <f>X21+'[2]Приложение №1'!X88*1000/3600</f>
        <v>924.32620000000009</v>
      </c>
      <c r="Z21" s="531">
        <f>Y21+'[2]Приложение №1'!Y88*1000/3600</f>
        <v>924.3438000000001</v>
      </c>
      <c r="AA21" s="531">
        <f>Z21+'[2]Приложение №1'!Z88*1000/3600</f>
        <v>924.36130000000014</v>
      </c>
      <c r="AB21" s="531">
        <f>AA21+'[2]Приложение №1'!AA88*1000/3600</f>
        <v>924.37910000000011</v>
      </c>
      <c r="AC21" s="531">
        <f>AB21+'[2]Приложение №1'!AB88*1000/3600</f>
        <v>924.39710000000014</v>
      </c>
    </row>
    <row r="22" spans="1:29" s="134" customFormat="1" ht="33" customHeight="1" x14ac:dyDescent="0.25">
      <c r="A22" s="703"/>
      <c r="B22" s="745"/>
      <c r="C22" s="10">
        <v>3600</v>
      </c>
      <c r="D22" s="17" t="s">
        <v>130</v>
      </c>
      <c r="E22" s="531">
        <v>721.07</v>
      </c>
      <c r="F22" s="531">
        <f>E22+'[2]Приложение №1'!E89*1000/3600</f>
        <v>721.07</v>
      </c>
      <c r="G22" s="531">
        <f>F22+'[2]Приложение №1'!F89*1000/3600</f>
        <v>721.07</v>
      </c>
      <c r="H22" s="531">
        <f>G22+'[2]Приложение №1'!G89*1000/3600</f>
        <v>721.07</v>
      </c>
      <c r="I22" s="531">
        <f>H22+'[2]Приложение №1'!H89*1000/3600</f>
        <v>721.07</v>
      </c>
      <c r="J22" s="531">
        <f>I22+'[2]Приложение №1'!I89*1000/3600</f>
        <v>721.07</v>
      </c>
      <c r="K22" s="531">
        <f>J22+'[2]Приложение №1'!J89*1000/3600</f>
        <v>721.07</v>
      </c>
      <c r="L22" s="531">
        <f>K22+'[2]Приложение №1'!K89*1000/3600</f>
        <v>721.07</v>
      </c>
      <c r="M22" s="531">
        <f>L22+'[2]Приложение №1'!L89*1000/3600</f>
        <v>721.07</v>
      </c>
      <c r="N22" s="531">
        <f>M22+'[2]Приложение №1'!M89*1000/3600</f>
        <v>721.07</v>
      </c>
      <c r="O22" s="531">
        <f>N22+'[2]Приложение №1'!N89*1000/3600</f>
        <v>721.07</v>
      </c>
      <c r="P22" s="531">
        <f>O22+'[2]Приложение №1'!O89*1000/3600</f>
        <v>721.07</v>
      </c>
      <c r="Q22" s="531">
        <f>P22+'[2]Приложение №1'!P89*1000/3600</f>
        <v>721.07</v>
      </c>
      <c r="R22" s="531">
        <f>Q22+'[2]Приложение №1'!Q89*1000/3600</f>
        <v>721.07</v>
      </c>
      <c r="S22" s="531">
        <f>R22+'[2]Приложение №1'!R89*1000/3600</f>
        <v>721.07</v>
      </c>
      <c r="T22" s="531">
        <f>S22+'[2]Приложение №1'!S89*1000/3600</f>
        <v>721.07</v>
      </c>
      <c r="U22" s="531">
        <f>T22+'[2]Приложение №1'!T89*1000/3600</f>
        <v>721.07</v>
      </c>
      <c r="V22" s="531">
        <f>U22+'[2]Приложение №1'!U89*1000/3600</f>
        <v>721.07</v>
      </c>
      <c r="W22" s="531">
        <f>V22+'[2]Приложение №1'!V89*1000/3600</f>
        <v>721.07</v>
      </c>
      <c r="X22" s="531">
        <f>W22+'[2]Приложение №1'!W89*1000/3600</f>
        <v>721.07</v>
      </c>
      <c r="Y22" s="531">
        <f>X22+'[2]Приложение №1'!X89*1000/3600</f>
        <v>721.07</v>
      </c>
      <c r="Z22" s="531">
        <f>Y22+'[2]Приложение №1'!Y89*1000/3600</f>
        <v>721.07</v>
      </c>
      <c r="AA22" s="531">
        <f>Z22+'[2]Приложение №1'!Z89*1000/3600</f>
        <v>721.07</v>
      </c>
      <c r="AB22" s="531">
        <f>AA22+'[2]Приложение №1'!AA89*1000/3600</f>
        <v>721.07</v>
      </c>
      <c r="AC22" s="531">
        <f>AB22+'[2]Приложение №1'!AB89*1000/3600</f>
        <v>721.07</v>
      </c>
    </row>
    <row r="23" spans="1:29" s="134" customFormat="1" ht="33" customHeight="1" x14ac:dyDescent="0.25">
      <c r="A23" s="702" t="s">
        <v>76</v>
      </c>
      <c r="B23" s="744" t="s">
        <v>77</v>
      </c>
      <c r="C23" s="10">
        <v>1200</v>
      </c>
      <c r="D23" s="17" t="s">
        <v>129</v>
      </c>
      <c r="E23" s="531">
        <v>9081.64</v>
      </c>
      <c r="F23" s="531">
        <f>E23+'[2]Приложение №1'!E91*1000/1200</f>
        <v>9081.8891000000003</v>
      </c>
      <c r="G23" s="531">
        <f>F23+'[2]Приложение №1'!F91*1000/1200</f>
        <v>9082.1147000000001</v>
      </c>
      <c r="H23" s="531">
        <f>G23+'[2]Приложение №1'!G91*1000/1200</f>
        <v>9082.3335000000006</v>
      </c>
      <c r="I23" s="531">
        <f>H23+'[2]Приложение №1'!H91*1000/1200</f>
        <v>9082.5425000000014</v>
      </c>
      <c r="J23" s="531">
        <f>I23+'[2]Приложение №1'!I91*1000/1200</f>
        <v>9082.6780000000017</v>
      </c>
      <c r="K23" s="531">
        <f>J23+'[2]Приложение №1'!J91*1000/1200</f>
        <v>9082.7913000000026</v>
      </c>
      <c r="L23" s="531">
        <f>K23+'[2]Приложение №1'!K91*1000/1200</f>
        <v>9082.9134000000031</v>
      </c>
      <c r="M23" s="531">
        <f>L23+'[2]Приложение №1'!L91*1000/1200</f>
        <v>9083.0490000000027</v>
      </c>
      <c r="N23" s="531">
        <f>M23+'[2]Приложение №1'!M91*1000/1200</f>
        <v>9083.2758000000031</v>
      </c>
      <c r="O23" s="531">
        <f>N23+'[2]Приложение №1'!N91*1000/1200</f>
        <v>9083.5639000000028</v>
      </c>
      <c r="P23" s="531">
        <f>O23+'[2]Приложение №1'!O91*1000/1200</f>
        <v>9083.8537000000033</v>
      </c>
      <c r="Q23" s="531">
        <f>P23+'[2]Приложение №1'!P91*1000/1200</f>
        <v>9084.1533000000036</v>
      </c>
      <c r="R23" s="531">
        <f>Q23+'[2]Приложение №1'!Q91*1000/1200</f>
        <v>9084.4481000000033</v>
      </c>
      <c r="S23" s="531">
        <f>R23+'[2]Приложение №1'!R91*1000/1200</f>
        <v>9084.7450000000026</v>
      </c>
      <c r="T23" s="531">
        <f>S23+'[2]Приложение №1'!S91*1000/1200</f>
        <v>9085.027500000002</v>
      </c>
      <c r="U23" s="531">
        <f>T23+'[2]Приложение №1'!T91*1000/1200</f>
        <v>9085.3536000000022</v>
      </c>
      <c r="V23" s="531">
        <f>U23+'[2]Приложение №1'!U91*1000/1200</f>
        <v>9085.6154000000024</v>
      </c>
      <c r="W23" s="531">
        <f>V23+'[2]Приложение №1'!V91*1000/1200</f>
        <v>9085.8126000000029</v>
      </c>
      <c r="X23" s="531">
        <f>W23+'[2]Приложение №1'!W91*1000/1200</f>
        <v>9086.1273000000037</v>
      </c>
      <c r="Y23" s="531">
        <f>X23+'[2]Приложение №1'!X91*1000/1200</f>
        <v>9086.3585000000039</v>
      </c>
      <c r="Z23" s="531">
        <f>Y23+'[2]Приложение №1'!Y91*1000/1200</f>
        <v>9086.5991000000031</v>
      </c>
      <c r="AA23" s="531">
        <f>Z23+'[2]Приложение №1'!Z91*1000/1200</f>
        <v>9086.8605000000025</v>
      </c>
      <c r="AB23" s="531">
        <f>AA23+'[2]Приложение №1'!AA91*1000/1200</f>
        <v>9087.1217000000033</v>
      </c>
      <c r="AC23" s="531">
        <f>AB23+'[2]Приложение №1'!AB91*1000/1200</f>
        <v>9087.3701000000037</v>
      </c>
    </row>
    <row r="24" spans="1:29" s="134" customFormat="1" ht="33" customHeight="1" x14ac:dyDescent="0.25">
      <c r="A24" s="703"/>
      <c r="B24" s="745"/>
      <c r="C24" s="10">
        <v>1200</v>
      </c>
      <c r="D24" s="17" t="s">
        <v>130</v>
      </c>
      <c r="E24" s="531">
        <v>3212.42</v>
      </c>
      <c r="F24" s="531">
        <f>E24+'[2]Приложение №1'!E92*1000/1200</f>
        <v>3212.4708000000001</v>
      </c>
      <c r="G24" s="531">
        <f>F24+'[2]Приложение №1'!F92*1000/1200</f>
        <v>3212.5172000000002</v>
      </c>
      <c r="H24" s="531">
        <f>G24+'[2]Приложение №1'!G92*1000/1200</f>
        <v>3212.5634000000005</v>
      </c>
      <c r="I24" s="531">
        <f>H24+'[2]Приложение №1'!H92*1000/1200</f>
        <v>3212.6148000000003</v>
      </c>
      <c r="J24" s="531">
        <f>I24+'[2]Приложение №1'!I92*1000/1200</f>
        <v>3212.6520000000005</v>
      </c>
      <c r="K24" s="531">
        <f>J24+'[2]Приложение №1'!J92*1000/1200</f>
        <v>3212.6871000000006</v>
      </c>
      <c r="L24" s="531">
        <f>K24+'[2]Приложение №1'!K92*1000/1200</f>
        <v>3212.7193000000007</v>
      </c>
      <c r="M24" s="531">
        <f>L24+'[2]Приложение №1'!L92*1000/1200</f>
        <v>3212.7509000000005</v>
      </c>
      <c r="N24" s="531">
        <f>M24+'[2]Приложение №1'!M92*1000/1200</f>
        <v>3212.7991000000006</v>
      </c>
      <c r="O24" s="531">
        <f>N24+'[2]Приложение №1'!N92*1000/1200</f>
        <v>3212.8649000000005</v>
      </c>
      <c r="P24" s="531">
        <f>O24+'[2]Приложение №1'!O92*1000/1200</f>
        <v>3212.9333000000006</v>
      </c>
      <c r="Q24" s="531">
        <f>P24+'[2]Приложение №1'!P92*1000/1200</f>
        <v>3213.0061000000005</v>
      </c>
      <c r="R24" s="531">
        <f>Q24+'[2]Приложение №1'!Q92*1000/1200</f>
        <v>3213.0713000000005</v>
      </c>
      <c r="S24" s="531">
        <f>R24+'[2]Приложение №1'!R92*1000/1200</f>
        <v>3213.1400000000003</v>
      </c>
      <c r="T24" s="531">
        <f>S24+'[2]Приложение №1'!S92*1000/1200</f>
        <v>3213.2165000000005</v>
      </c>
      <c r="U24" s="531">
        <f>T24+'[2]Приложение №1'!T92*1000/1200</f>
        <v>3213.2944000000007</v>
      </c>
      <c r="V24" s="531">
        <f>U24+'[2]Приложение №1'!U92*1000/1200</f>
        <v>3213.3662000000008</v>
      </c>
      <c r="W24" s="531">
        <f>V24+'[2]Приложение №1'!V92*1000/1200</f>
        <v>3213.4187000000006</v>
      </c>
      <c r="X24" s="531">
        <f>W24+'[2]Приложение №1'!W92*1000/1200</f>
        <v>3213.4742000000006</v>
      </c>
      <c r="Y24" s="531">
        <f>X24+'[2]Приложение №1'!X92*1000/1200</f>
        <v>3213.5249000000003</v>
      </c>
      <c r="Z24" s="531">
        <f>Y24+'[2]Приложение №1'!Y92*1000/1200</f>
        <v>3213.5806000000002</v>
      </c>
      <c r="AA24" s="531">
        <f>Z24+'[2]Приложение №1'!Z92*1000/1200</f>
        <v>3213.6415000000002</v>
      </c>
      <c r="AB24" s="531">
        <f>AA24+'[2]Приложение №1'!AA92*1000/1200</f>
        <v>3213.6978000000004</v>
      </c>
      <c r="AC24" s="531">
        <f>AB24+'[2]Приложение №1'!AB92*1000/1200</f>
        <v>3213.7580000000003</v>
      </c>
    </row>
    <row r="25" spans="1:29" s="134" customFormat="1" ht="33" customHeight="1" x14ac:dyDescent="0.25">
      <c r="A25" s="702" t="s">
        <v>78</v>
      </c>
      <c r="B25" s="744" t="s">
        <v>132</v>
      </c>
      <c r="C25" s="10">
        <v>7200</v>
      </c>
      <c r="D25" s="17" t="s">
        <v>129</v>
      </c>
      <c r="E25" s="531">
        <v>4240.8100000000004</v>
      </c>
      <c r="F25" s="531">
        <f>E25+'[2]Приложение №1'!E94*1000/7200</f>
        <v>4240.8739000000005</v>
      </c>
      <c r="G25" s="531">
        <f>F25+'[2]Приложение №1'!F94*1000/7200</f>
        <v>4240.9339000000009</v>
      </c>
      <c r="H25" s="531">
        <f>G25+'[2]Приложение №1'!G94*1000/7200</f>
        <v>4240.9903000000013</v>
      </c>
      <c r="I25" s="531">
        <f>H25+'[2]Приложение №1'!H94*1000/7200</f>
        <v>4241.0457000000015</v>
      </c>
      <c r="J25" s="531">
        <f>I25+'[2]Приложение №1'!I94*1000/7200</f>
        <v>4241.1013000000012</v>
      </c>
      <c r="K25" s="531">
        <f>J25+'[2]Приложение №1'!J94*1000/7200</f>
        <v>4241.158300000001</v>
      </c>
      <c r="L25" s="531">
        <f>K25+'[2]Приложение №1'!K94*1000/7200</f>
        <v>4241.2230000000009</v>
      </c>
      <c r="M25" s="531">
        <f>L25+'[2]Приложение №1'!L94*1000/7200</f>
        <v>4241.2993000000006</v>
      </c>
      <c r="N25" s="531">
        <f>M25+'[2]Приложение №1'!M94*1000/7200</f>
        <v>4241.3832000000002</v>
      </c>
      <c r="O25" s="531">
        <f>N25+'[2]Приложение №1'!N94*1000/7200</f>
        <v>4241.4766</v>
      </c>
      <c r="P25" s="531">
        <f>O25+'[2]Приложение №1'!O94*1000/7200</f>
        <v>4241.5730999999996</v>
      </c>
      <c r="Q25" s="531">
        <f>P25+'[2]Приложение №1'!P94*1000/7200</f>
        <v>4241.6714999999995</v>
      </c>
      <c r="R25" s="531">
        <f>Q25+'[2]Приложение №1'!Q94*1000/7200</f>
        <v>4241.7751999999991</v>
      </c>
      <c r="S25" s="531">
        <f>R25+'[2]Приложение №1'!R94*1000/7200</f>
        <v>4241.8777999999993</v>
      </c>
      <c r="T25" s="531">
        <f>S25+'[2]Приложение №1'!S94*1000/7200</f>
        <v>4241.9799999999996</v>
      </c>
      <c r="U25" s="531">
        <f>T25+'[2]Приложение №1'!T94*1000/7200</f>
        <v>4242.0798999999997</v>
      </c>
      <c r="V25" s="531">
        <f>U25+'[2]Приложение №1'!U94*1000/7200</f>
        <v>4242.1797999999999</v>
      </c>
      <c r="W25" s="531">
        <f>V25+'[2]Приложение №1'!V94*1000/7200</f>
        <v>4242.2816999999995</v>
      </c>
      <c r="X25" s="531">
        <f>W25+'[2]Приложение №1'!W94*1000/7200</f>
        <v>4242.3788999999997</v>
      </c>
      <c r="Y25" s="531">
        <f>X25+'[2]Приложение №1'!X94*1000/7200</f>
        <v>4242.4748999999993</v>
      </c>
      <c r="Z25" s="531">
        <f>Y25+'[2]Приложение №1'!Y94*1000/7200</f>
        <v>4242.565599999999</v>
      </c>
      <c r="AA25" s="531">
        <f>Z25+'[2]Приложение №1'!Z94*1000/7200</f>
        <v>4242.6510999999991</v>
      </c>
      <c r="AB25" s="531">
        <f>AA25+'[2]Приложение №1'!AA94*1000/7200</f>
        <v>4242.7295999999988</v>
      </c>
      <c r="AC25" s="531">
        <f>AB25+'[2]Приложение №1'!AB94*1000/7200</f>
        <v>4242.7992999999988</v>
      </c>
    </row>
    <row r="26" spans="1:29" s="134" customFormat="1" ht="33" customHeight="1" x14ac:dyDescent="0.25">
      <c r="A26" s="703"/>
      <c r="B26" s="745"/>
      <c r="C26" s="10">
        <v>7200</v>
      </c>
      <c r="D26" s="17" t="s">
        <v>130</v>
      </c>
      <c r="E26" s="531">
        <v>1262.27</v>
      </c>
      <c r="F26" s="531">
        <f>E26+'[2]Приложение №1'!E95*1000/7200</f>
        <v>1262.2818</v>
      </c>
      <c r="G26" s="531">
        <f>F26+'[2]Приложение №1'!F95*1000/7200</f>
        <v>1262.2927999999999</v>
      </c>
      <c r="H26" s="531">
        <f>G26+'[2]Приложение №1'!G95*1000/7200</f>
        <v>1262.3045</v>
      </c>
      <c r="I26" s="531">
        <f>H26+'[2]Приложение №1'!H95*1000/7200</f>
        <v>1262.3163999999999</v>
      </c>
      <c r="J26" s="531">
        <f>I26+'[2]Приложение №1'!I95*1000/7200</f>
        <v>1262.3282999999999</v>
      </c>
      <c r="K26" s="531">
        <f>J26+'[2]Приложение №1'!J95*1000/7200</f>
        <v>1262.3398999999999</v>
      </c>
      <c r="L26" s="531">
        <f>K26+'[2]Приложение №1'!K95*1000/7200</f>
        <v>1262.3520999999998</v>
      </c>
      <c r="M26" s="531">
        <f>L26+'[2]Приложение №1'!L95*1000/7200</f>
        <v>1262.3649999999998</v>
      </c>
      <c r="N26" s="531">
        <f>M26+'[2]Приложение №1'!M95*1000/7200</f>
        <v>1262.3783999999998</v>
      </c>
      <c r="O26" s="531">
        <f>N26+'[2]Приложение №1'!N95*1000/7200</f>
        <v>1262.3933999999999</v>
      </c>
      <c r="P26" s="531">
        <f>O26+'[2]Приложение №1'!O95*1000/7200</f>
        <v>1262.4068</v>
      </c>
      <c r="Q26" s="531">
        <f>P26+'[2]Приложение №1'!P95*1000/7200</f>
        <v>1262.4178999999999</v>
      </c>
      <c r="R26" s="531">
        <f>Q26+'[2]Приложение №1'!Q95*1000/7200</f>
        <v>1262.4329</v>
      </c>
      <c r="S26" s="531">
        <f>R26+'[2]Приложение №1'!R95*1000/7200</f>
        <v>1262.4467999999999</v>
      </c>
      <c r="T26" s="531">
        <f>S26+'[2]Приложение №1'!S95*1000/7200</f>
        <v>1262.4613999999999</v>
      </c>
      <c r="U26" s="531">
        <f>T26+'[2]Приложение №1'!T95*1000/7200</f>
        <v>1262.4757</v>
      </c>
      <c r="V26" s="531">
        <f>U26+'[2]Приложение №1'!U95*1000/7200</f>
        <v>1262.4877999999999</v>
      </c>
      <c r="W26" s="531">
        <f>V26+'[2]Приложение №1'!V95*1000/7200</f>
        <v>1262.5001</v>
      </c>
      <c r="X26" s="531">
        <f>W26+'[2]Приложение №1'!W95*1000/7200</f>
        <v>1262.5119999999999</v>
      </c>
      <c r="Y26" s="531">
        <f>X26+'[2]Приложение №1'!X95*1000/7200</f>
        <v>1262.5253</v>
      </c>
      <c r="Z26" s="531">
        <f>Y26+'[2]Приложение №1'!Y95*1000/7200</f>
        <v>1262.5398</v>
      </c>
      <c r="AA26" s="531">
        <f>Z26+'[2]Приложение №1'!Z95*1000/7200</f>
        <v>1262.5542</v>
      </c>
      <c r="AB26" s="531">
        <f>AA26+'[2]Приложение №1'!AA95*1000/7200</f>
        <v>1262.5694000000001</v>
      </c>
      <c r="AC26" s="531">
        <f>AB26+'[2]Приложение №1'!AB95*1000/7200</f>
        <v>1262.5861</v>
      </c>
    </row>
    <row r="27" spans="1:29" s="134" customFormat="1" ht="33" customHeight="1" x14ac:dyDescent="0.25">
      <c r="A27" s="702" t="s">
        <v>79</v>
      </c>
      <c r="B27" s="744" t="s">
        <v>280</v>
      </c>
      <c r="C27" s="10">
        <v>12000</v>
      </c>
      <c r="D27" s="17" t="s">
        <v>129</v>
      </c>
      <c r="E27" s="531">
        <v>6639.34</v>
      </c>
      <c r="F27" s="531">
        <f>E27+'[2]Приложение №1'!E97*1000/12000</f>
        <v>6639.4576999999999</v>
      </c>
      <c r="G27" s="531">
        <f>F27+'[2]Приложение №1'!F97*1000/12000</f>
        <v>6639.5724</v>
      </c>
      <c r="H27" s="531">
        <f>G27+'[2]Приложение №1'!G97*1000/12000</f>
        <v>6639.6857</v>
      </c>
      <c r="I27" s="531">
        <f>H27+'[2]Приложение №1'!H97*1000/12000</f>
        <v>6639.7975999999999</v>
      </c>
      <c r="J27" s="531">
        <f>I27+'[2]Приложение №1'!I97*1000/12000</f>
        <v>6639.9061000000002</v>
      </c>
      <c r="K27" s="531">
        <f>J27+'[2]Приложение №1'!J97*1000/12000</f>
        <v>6640.0194000000001</v>
      </c>
      <c r="L27" s="531">
        <f>K27+'[2]Приложение №1'!K97*1000/12000</f>
        <v>6640.1364000000003</v>
      </c>
      <c r="M27" s="531">
        <f>L27+'[2]Приложение №1'!L97*1000/12000</f>
        <v>6640.2638999999999</v>
      </c>
      <c r="N27" s="531">
        <f>M27+'[2]Приложение №1'!M97*1000/12000</f>
        <v>6640.4053000000004</v>
      </c>
      <c r="O27" s="531">
        <f>N27+'[2]Приложение №1'!N97*1000/12000</f>
        <v>6640.5747000000001</v>
      </c>
      <c r="P27" s="531">
        <f>O27+'[2]Приложение №1'!O97*1000/12000</f>
        <v>6640.7497000000003</v>
      </c>
      <c r="Q27" s="531">
        <f>P27+'[2]Приложение №1'!P97*1000/12000</f>
        <v>6640.9246000000003</v>
      </c>
      <c r="R27" s="531">
        <f>Q27+'[2]Приложение №1'!Q97*1000/12000</f>
        <v>6641.1028000000006</v>
      </c>
      <c r="S27" s="531">
        <f>R27+'[2]Приложение №1'!R97*1000/12000</f>
        <v>6641.282400000001</v>
      </c>
      <c r="T27" s="531">
        <f>S27+'[2]Приложение №1'!S97*1000/12000</f>
        <v>6641.4582000000009</v>
      </c>
      <c r="U27" s="531">
        <f>T27+'[2]Приложение №1'!T97*1000/12000</f>
        <v>6641.6302000000005</v>
      </c>
      <c r="V27" s="531">
        <f>U27+'[2]Приложение №1'!U97*1000/12000</f>
        <v>6641.7989000000007</v>
      </c>
      <c r="W27" s="531">
        <f>V27+'[2]Приложение №1'!V97*1000/12000</f>
        <v>6641.9680000000008</v>
      </c>
      <c r="X27" s="531">
        <f>W27+'[2]Приложение №1'!W97*1000/12000</f>
        <v>6642.135400000001</v>
      </c>
      <c r="Y27" s="531">
        <f>X27+'[2]Приложение №1'!X97*1000/12000</f>
        <v>6642.2991000000011</v>
      </c>
      <c r="Z27" s="531">
        <f>Y27+'[2]Приложение №1'!Y97*1000/12000</f>
        <v>6642.4566000000013</v>
      </c>
      <c r="AA27" s="531">
        <f>Z27+'[2]Приложение №1'!Z97*1000/12000</f>
        <v>6642.608400000001</v>
      </c>
      <c r="AB27" s="531">
        <f>AA27+'[2]Приложение №1'!AA97*1000/12000</f>
        <v>6642.7364000000007</v>
      </c>
      <c r="AC27" s="531">
        <f>AB27+'[2]Приложение №1'!AB97*1000/12000</f>
        <v>6642.851200000001</v>
      </c>
    </row>
    <row r="28" spans="1:29" s="134" customFormat="1" ht="33" customHeight="1" x14ac:dyDescent="0.25">
      <c r="A28" s="703"/>
      <c r="B28" s="745"/>
      <c r="C28" s="10">
        <v>12000</v>
      </c>
      <c r="D28" s="17" t="s">
        <v>130</v>
      </c>
      <c r="E28" s="531">
        <v>1708.07</v>
      </c>
      <c r="F28" s="531">
        <f>E28+'[2]Приложение №1'!E98*1000/12000</f>
        <v>1708.0890999999999</v>
      </c>
      <c r="G28" s="531">
        <f>F28+'[2]Приложение №1'!F98*1000/12000</f>
        <v>1708.1077</v>
      </c>
      <c r="H28" s="531">
        <f>G28+'[2]Приложение №1'!G98*1000/12000</f>
        <v>1708.1261999999999</v>
      </c>
      <c r="I28" s="531">
        <f>H28+'[2]Приложение №1'!H98*1000/12000</f>
        <v>1708.1446999999998</v>
      </c>
      <c r="J28" s="531">
        <f>I28+'[2]Приложение №1'!I98*1000/12000</f>
        <v>1708.1628999999998</v>
      </c>
      <c r="K28" s="531">
        <f>J28+'[2]Приложение №1'!J98*1000/12000</f>
        <v>1708.1803999999997</v>
      </c>
      <c r="L28" s="531">
        <f>K28+'[2]Приложение №1'!K98*1000/12000</f>
        <v>1708.1976999999997</v>
      </c>
      <c r="M28" s="531">
        <f>L28+'[2]Приложение №1'!L98*1000/12000</f>
        <v>1708.2144999999998</v>
      </c>
      <c r="N28" s="531">
        <f>M28+'[2]Приложение №1'!M98*1000/12000</f>
        <v>1708.2320999999997</v>
      </c>
      <c r="O28" s="531">
        <f>N28+'[2]Приложение №1'!N98*1000/12000</f>
        <v>1708.2512999999997</v>
      </c>
      <c r="P28" s="531">
        <f>O28+'[2]Приложение №1'!O98*1000/12000</f>
        <v>1708.2705999999996</v>
      </c>
      <c r="Q28" s="531">
        <f>P28+'[2]Приложение №1'!P98*1000/12000</f>
        <v>1708.2897999999996</v>
      </c>
      <c r="R28" s="531">
        <f>Q28+'[2]Приложение №1'!Q98*1000/12000</f>
        <v>1708.3093999999996</v>
      </c>
      <c r="S28" s="531">
        <f>R28+'[2]Приложение №1'!R98*1000/12000</f>
        <v>1708.3283999999996</v>
      </c>
      <c r="T28" s="531">
        <f>S28+'[2]Приложение №1'!S98*1000/12000</f>
        <v>1708.3475999999996</v>
      </c>
      <c r="U28" s="531">
        <f>T28+'[2]Приложение №1'!T98*1000/12000</f>
        <v>1708.3666999999996</v>
      </c>
      <c r="V28" s="531">
        <f>U28+'[2]Приложение №1'!U98*1000/12000</f>
        <v>1708.3860999999995</v>
      </c>
      <c r="W28" s="531">
        <f>V28+'[2]Приложение №1'!V98*1000/12000</f>
        <v>1708.4057999999995</v>
      </c>
      <c r="X28" s="531">
        <f>W28+'[2]Приложение №1'!W98*1000/12000</f>
        <v>1708.4259999999995</v>
      </c>
      <c r="Y28" s="531">
        <f>X28+'[2]Приложение №1'!X98*1000/12000</f>
        <v>1708.4469999999994</v>
      </c>
      <c r="Z28" s="531">
        <f>Y28+'[2]Приложение №1'!Y98*1000/12000</f>
        <v>1708.4691999999995</v>
      </c>
      <c r="AA28" s="531">
        <f>Z28+'[2]Приложение №1'!Z98*1000/12000</f>
        <v>1708.4904999999997</v>
      </c>
      <c r="AB28" s="531">
        <f>AA28+'[2]Приложение №1'!AA98*1000/12000</f>
        <v>1708.5112999999997</v>
      </c>
      <c r="AC28" s="531">
        <f>AB28+'[2]Приложение №1'!AB98*1000/12000</f>
        <v>1708.5313999999996</v>
      </c>
    </row>
    <row r="29" spans="1:29" s="134" customFormat="1" ht="33" customHeight="1" x14ac:dyDescent="0.25">
      <c r="A29" s="702" t="s">
        <v>80</v>
      </c>
      <c r="B29" s="744" t="s">
        <v>133</v>
      </c>
      <c r="C29" s="10">
        <v>7200</v>
      </c>
      <c r="D29" s="17" t="s">
        <v>129</v>
      </c>
      <c r="E29" s="531">
        <v>1225.8</v>
      </c>
      <c r="F29" s="531">
        <f>E29+'[2]Приложение №1'!E100*1000/7200</f>
        <v>1225.8075999999999</v>
      </c>
      <c r="G29" s="531">
        <f>F29+'[2]Приложение №1'!F100*1000/7200</f>
        <v>1225.8137999999999</v>
      </c>
      <c r="H29" s="531">
        <f>G29+'[2]Приложение №1'!G100*1000/7200</f>
        <v>1225.8199</v>
      </c>
      <c r="I29" s="531">
        <f>H29+'[2]Приложение №1'!H100*1000/7200</f>
        <v>1225.8259</v>
      </c>
      <c r="J29" s="531">
        <f>I29+'[2]Приложение №1'!I100*1000/7200</f>
        <v>1225.8319000000001</v>
      </c>
      <c r="K29" s="531">
        <f>J29+'[2]Приложение №1'!J100*1000/7200</f>
        <v>1225.8381000000002</v>
      </c>
      <c r="L29" s="531">
        <f>K29+'[2]Приложение №1'!K100*1000/7200</f>
        <v>1225.8532000000002</v>
      </c>
      <c r="M29" s="531">
        <f>L29+'[2]Приложение №1'!L100*1000/7200</f>
        <v>1225.8906000000002</v>
      </c>
      <c r="N29" s="531">
        <f>M29+'[2]Приложение №1'!M100*1000/7200</f>
        <v>1225.9329000000002</v>
      </c>
      <c r="O29" s="531">
        <f>N29+'[2]Приложение №1'!N100*1000/7200</f>
        <v>1225.9759000000001</v>
      </c>
      <c r="P29" s="531">
        <f>O29+'[2]Приложение №1'!O100*1000/7200</f>
        <v>1226.0186000000001</v>
      </c>
      <c r="Q29" s="531">
        <f>P29+'[2]Приложение №1'!P100*1000/7200</f>
        <v>1226.0578</v>
      </c>
      <c r="R29" s="531">
        <f>Q29+'[2]Приложение №1'!Q100*1000/7200</f>
        <v>1226.0992000000001</v>
      </c>
      <c r="S29" s="531">
        <f>R29+'[2]Приложение №1'!R100*1000/7200</f>
        <v>1226.1403</v>
      </c>
      <c r="T29" s="531">
        <f>S29+'[2]Приложение №1'!S100*1000/7200</f>
        <v>1226.1822999999999</v>
      </c>
      <c r="U29" s="531">
        <f>T29+'[2]Приложение №1'!T100*1000/7200</f>
        <v>1226.2231999999999</v>
      </c>
      <c r="V29" s="531">
        <f>U29+'[2]Приложение №1'!U100*1000/7200</f>
        <v>1226.2629999999999</v>
      </c>
      <c r="W29" s="531">
        <f>V29+'[2]Приложение №1'!V100*1000/7200</f>
        <v>1226.3027999999999</v>
      </c>
      <c r="X29" s="531">
        <f>W29+'[2]Приложение №1'!W100*1000/7200</f>
        <v>1226.3428999999999</v>
      </c>
      <c r="Y29" s="531">
        <f>X29+'[2]Приложение №1'!X100*1000/7200</f>
        <v>1226.3628999999999</v>
      </c>
      <c r="Z29" s="531">
        <f>Y29+'[2]Приложение №1'!Y100*1000/7200</f>
        <v>1226.3747999999998</v>
      </c>
      <c r="AA29" s="531">
        <f>Z29+'[2]Приложение №1'!Z100*1000/7200</f>
        <v>1226.3859999999997</v>
      </c>
      <c r="AB29" s="531">
        <f>AA29+'[2]Приложение №1'!AA100*1000/7200</f>
        <v>1226.3960999999997</v>
      </c>
      <c r="AC29" s="531">
        <f>AB29+'[2]Приложение №1'!AB100*1000/7200</f>
        <v>1226.4043999999997</v>
      </c>
    </row>
    <row r="30" spans="1:29" s="134" customFormat="1" ht="33" customHeight="1" x14ac:dyDescent="0.25">
      <c r="A30" s="703"/>
      <c r="B30" s="745"/>
      <c r="C30" s="10">
        <v>7200</v>
      </c>
      <c r="D30" s="17" t="s">
        <v>130</v>
      </c>
      <c r="E30" s="531">
        <v>185.74</v>
      </c>
      <c r="F30" s="531">
        <f>E30+'[2]Приложение №1'!E101*1000/7200</f>
        <v>185.7414</v>
      </c>
      <c r="G30" s="531">
        <f>F30+'[2]Приложение №1'!F101*1000/7200</f>
        <v>185.7423</v>
      </c>
      <c r="H30" s="531">
        <f>G30+'[2]Приложение №1'!G101*1000/7200</f>
        <v>185.74340000000001</v>
      </c>
      <c r="I30" s="531">
        <f>H30+'[2]Приложение №1'!H101*1000/7200</f>
        <v>185.74420000000001</v>
      </c>
      <c r="J30" s="531">
        <f>I30+'[2]Приложение №1'!I101*1000/7200</f>
        <v>185.74510000000001</v>
      </c>
      <c r="K30" s="531">
        <f>J30+'[2]Приложение №1'!J101*1000/7200</f>
        <v>185.74590000000001</v>
      </c>
      <c r="L30" s="531">
        <f>K30+'[2]Приложение №1'!K101*1000/7200</f>
        <v>185.74719999999999</v>
      </c>
      <c r="M30" s="531">
        <f>L30+'[2]Приложение №1'!L101*1000/7200</f>
        <v>185.75029999999998</v>
      </c>
      <c r="N30" s="531">
        <f>M30+'[2]Приложение №1'!M101*1000/7200</f>
        <v>185.75459999999998</v>
      </c>
      <c r="O30" s="531">
        <f>N30+'[2]Приложение №1'!N101*1000/7200</f>
        <v>185.75889999999998</v>
      </c>
      <c r="P30" s="531">
        <f>O30+'[2]Приложение №1'!O101*1000/7200</f>
        <v>185.76329999999999</v>
      </c>
      <c r="Q30" s="531">
        <f>P30+'[2]Приложение №1'!P101*1000/7200</f>
        <v>185.76739999999998</v>
      </c>
      <c r="R30" s="531">
        <f>Q30+'[2]Приложение №1'!Q101*1000/7200</f>
        <v>185.77159999999998</v>
      </c>
      <c r="S30" s="531">
        <f>R30+'[2]Приложение №1'!R101*1000/7200</f>
        <v>185.77559999999997</v>
      </c>
      <c r="T30" s="531">
        <f>S30+'[2]Приложение №1'!S101*1000/7200</f>
        <v>185.77979999999997</v>
      </c>
      <c r="U30" s="531">
        <f>T30+'[2]Приложение №1'!T101*1000/7200</f>
        <v>185.78409999999997</v>
      </c>
      <c r="V30" s="531">
        <f>U30+'[2]Приложение №1'!U101*1000/7200</f>
        <v>185.78859999999997</v>
      </c>
      <c r="W30" s="531">
        <f>V30+'[2]Приложение №1'!V101*1000/7200</f>
        <v>185.79319999999998</v>
      </c>
      <c r="X30" s="531">
        <f>W30+'[2]Приложение №1'!W101*1000/7200</f>
        <v>185.7978</v>
      </c>
      <c r="Y30" s="531">
        <f>X30+'[2]Приложение №1'!X101*1000/7200</f>
        <v>185.80070000000001</v>
      </c>
      <c r="Z30" s="531">
        <f>Y30+'[2]Приложение №1'!Y101*1000/7200</f>
        <v>185.80260000000001</v>
      </c>
      <c r="AA30" s="531">
        <f>Z30+'[2]Приложение №1'!Z101*1000/7200</f>
        <v>185.80470000000003</v>
      </c>
      <c r="AB30" s="531">
        <f>AA30+'[2]Приложение №1'!AA101*1000/7200</f>
        <v>185.80660000000003</v>
      </c>
      <c r="AC30" s="531">
        <f>AB30+'[2]Приложение №1'!AB101*1000/7200</f>
        <v>185.80870000000004</v>
      </c>
    </row>
    <row r="31" spans="1:29" s="134" customFormat="1" ht="33" customHeight="1" x14ac:dyDescent="0.25">
      <c r="A31" s="702" t="s">
        <v>81</v>
      </c>
      <c r="B31" s="744" t="s">
        <v>134</v>
      </c>
      <c r="C31" s="10">
        <v>7200</v>
      </c>
      <c r="D31" s="17" t="s">
        <v>129</v>
      </c>
      <c r="E31" s="531">
        <v>1804.67</v>
      </c>
      <c r="F31" s="531">
        <f>E31+'[2]Приложение №1'!E103*1000/7200</f>
        <v>1804.6816000000001</v>
      </c>
      <c r="G31" s="531">
        <f>F31+'[2]Приложение №1'!F103*1000/7200</f>
        <v>1804.6932000000002</v>
      </c>
      <c r="H31" s="531">
        <f>G31+'[2]Приложение №1'!G103*1000/7200</f>
        <v>1804.7045000000001</v>
      </c>
      <c r="I31" s="531">
        <f>H31+'[2]Приложение №1'!H103*1000/7200</f>
        <v>1804.7157999999999</v>
      </c>
      <c r="J31" s="531">
        <f>I31+'[2]Приложение №1'!I103*1000/7200</f>
        <v>1804.7272</v>
      </c>
      <c r="K31" s="531">
        <f>J31+'[2]Приложение №1'!J103*1000/7200</f>
        <v>1804.7408</v>
      </c>
      <c r="L31" s="531">
        <f>K31+'[2]Приложение №1'!K103*1000/7200</f>
        <v>1804.7586000000001</v>
      </c>
      <c r="M31" s="531">
        <f>L31+'[2]Приложение №1'!L103*1000/7200</f>
        <v>1804.7879</v>
      </c>
      <c r="N31" s="531">
        <f>M31+'[2]Приложение №1'!M103*1000/7200</f>
        <v>1804.8295000000001</v>
      </c>
      <c r="O31" s="531">
        <f>N31+'[2]Приложение №1'!N103*1000/7200</f>
        <v>1804.8729000000001</v>
      </c>
      <c r="P31" s="531">
        <f>O31+'[2]Приложение №1'!O103*1000/7200</f>
        <v>1804.9185</v>
      </c>
      <c r="Q31" s="531">
        <f>P31+'[2]Приложение №1'!P103*1000/7200</f>
        <v>1804.9612</v>
      </c>
      <c r="R31" s="531">
        <f>Q31+'[2]Приложение №1'!Q103*1000/7200</f>
        <v>1805.0063</v>
      </c>
      <c r="S31" s="531">
        <f>R31+'[2]Приложение №1'!R103*1000/7200</f>
        <v>1805.0504000000001</v>
      </c>
      <c r="T31" s="531">
        <f>S31+'[2]Приложение №1'!S103*1000/7200</f>
        <v>1805.0917000000002</v>
      </c>
      <c r="U31" s="531">
        <f>T31+'[2]Приложение №1'!T103*1000/7200</f>
        <v>1805.1320000000001</v>
      </c>
      <c r="V31" s="531">
        <f>U31+'[2]Приложение №1'!U103*1000/7200</f>
        <v>1805.1670000000001</v>
      </c>
      <c r="W31" s="531">
        <f>V31+'[2]Приложение №1'!V103*1000/7200</f>
        <v>1805.1965000000002</v>
      </c>
      <c r="X31" s="531">
        <f>W31+'[2]Приложение №1'!W103*1000/7200</f>
        <v>1805.2221000000002</v>
      </c>
      <c r="Y31" s="531">
        <f>X31+'[2]Приложение №1'!X103*1000/7200</f>
        <v>1805.2431000000001</v>
      </c>
      <c r="Z31" s="531">
        <f>Y31+'[2]Приложение №1'!Y103*1000/7200</f>
        <v>1805.2609000000002</v>
      </c>
      <c r="AA31" s="531">
        <f>Z31+'[2]Приложение №1'!Z103*1000/7200</f>
        <v>1805.2768000000003</v>
      </c>
      <c r="AB31" s="531">
        <f>AA31+'[2]Приложение №1'!AA103*1000/7200</f>
        <v>1805.2909000000004</v>
      </c>
      <c r="AC31" s="531">
        <f>AB31+'[2]Приложение №1'!AB103*1000/7200</f>
        <v>1805.3030000000003</v>
      </c>
    </row>
    <row r="32" spans="1:29" s="134" customFormat="1" ht="33" customHeight="1" x14ac:dyDescent="0.25">
      <c r="A32" s="703"/>
      <c r="B32" s="745"/>
      <c r="C32" s="10">
        <v>7200</v>
      </c>
      <c r="D32" s="17" t="s">
        <v>130</v>
      </c>
      <c r="E32" s="531">
        <v>1023.77</v>
      </c>
      <c r="F32" s="531">
        <f>E32+'[2]Приложение №1'!E104*1000/7200</f>
        <v>1023.7739</v>
      </c>
      <c r="G32" s="531">
        <f>F32+'[2]Приложение №1'!F104*1000/7200</f>
        <v>1023.7777</v>
      </c>
      <c r="H32" s="531">
        <f>G32+'[2]Приложение №1'!G104*1000/7200</f>
        <v>1023.7814</v>
      </c>
      <c r="I32" s="531">
        <f>H32+'[2]Приложение №1'!H104*1000/7200</f>
        <v>1023.7851999999999</v>
      </c>
      <c r="J32" s="531">
        <f>I32+'[2]Приложение №1'!I104*1000/7200</f>
        <v>1023.7887999999999</v>
      </c>
      <c r="K32" s="531">
        <f>J32+'[2]Приложение №1'!J104*1000/7200</f>
        <v>1023.7936999999999</v>
      </c>
      <c r="L32" s="531">
        <f>K32+'[2]Приложение №1'!K104*1000/7200</f>
        <v>1023.7995999999999</v>
      </c>
      <c r="M32" s="531">
        <f>L32+'[2]Приложение №1'!L104*1000/7200</f>
        <v>1023.8092999999999</v>
      </c>
      <c r="N32" s="531">
        <f>M32+'[2]Приложение №1'!M104*1000/7200</f>
        <v>1023.8263999999999</v>
      </c>
      <c r="O32" s="531">
        <f>N32+'[2]Приложение №1'!N104*1000/7200</f>
        <v>1023.8439</v>
      </c>
      <c r="P32" s="531">
        <f>O32+'[2]Приложение №1'!O104*1000/7200</f>
        <v>1023.8620999999999</v>
      </c>
      <c r="Q32" s="531">
        <f>P32+'[2]Приложение №1'!P104*1000/7200</f>
        <v>1023.8761999999999</v>
      </c>
      <c r="R32" s="531">
        <f>Q32+'[2]Приложение №1'!Q104*1000/7200</f>
        <v>1023.8924</v>
      </c>
      <c r="S32" s="531">
        <f>R32+'[2]Приложение №1'!R104*1000/7200</f>
        <v>1023.9085</v>
      </c>
      <c r="T32" s="531">
        <f>S32+'[2]Приложение №1'!S104*1000/7200</f>
        <v>1023.9245</v>
      </c>
      <c r="U32" s="531">
        <f>T32+'[2]Приложение №1'!T104*1000/7200</f>
        <v>1023.9402</v>
      </c>
      <c r="V32" s="531">
        <f>U32+'[2]Приложение №1'!U104*1000/7200</f>
        <v>1023.9529</v>
      </c>
      <c r="W32" s="531">
        <f>V32+'[2]Приложение №1'!V104*1000/7200</f>
        <v>1023.9646</v>
      </c>
      <c r="X32" s="531">
        <f>W32+'[2]Приложение №1'!W104*1000/7200</f>
        <v>1023.9744000000001</v>
      </c>
      <c r="Y32" s="531">
        <f>X32+'[2]Приложение №1'!X104*1000/7200</f>
        <v>1023.9822</v>
      </c>
      <c r="Z32" s="531">
        <f>Y32+'[2]Приложение №1'!Y104*1000/7200</f>
        <v>1023.9886</v>
      </c>
      <c r="AA32" s="531">
        <f>Z32+'[2]Приложение №1'!Z104*1000/7200</f>
        <v>1023.9947</v>
      </c>
      <c r="AB32" s="531">
        <f>AA32+'[2]Приложение №1'!AA104*1000/7200</f>
        <v>1024</v>
      </c>
      <c r="AC32" s="531">
        <f>AB32+'[2]Приложение №1'!AB104*1000/7200</f>
        <v>1024.0043000000001</v>
      </c>
    </row>
    <row r="33" spans="1:29" s="134" customFormat="1" ht="33" customHeight="1" x14ac:dyDescent="0.25">
      <c r="A33" s="702" t="s">
        <v>82</v>
      </c>
      <c r="B33" s="744" t="s">
        <v>135</v>
      </c>
      <c r="C33" s="10">
        <v>4800</v>
      </c>
      <c r="D33" s="17" t="s">
        <v>129</v>
      </c>
      <c r="E33" s="531">
        <v>3877.81</v>
      </c>
      <c r="F33" s="531">
        <f>E33+'[2]Приложение №1'!E106*1000/4800</f>
        <v>3877.9654999999998</v>
      </c>
      <c r="G33" s="531">
        <f>F33+'[2]Приложение №1'!F106*1000/4800</f>
        <v>3878.12</v>
      </c>
      <c r="H33" s="531">
        <f>G33+'[2]Приложение №1'!G106*1000/4800</f>
        <v>3878.2743</v>
      </c>
      <c r="I33" s="531">
        <f>H33+'[2]Приложение №1'!H106*1000/4800</f>
        <v>3878.4279999999999</v>
      </c>
      <c r="J33" s="531">
        <f>I33+'[2]Приложение №1'!I106*1000/4800</f>
        <v>3878.5817999999999</v>
      </c>
      <c r="K33" s="531">
        <f>J33+'[2]Приложение №1'!J106*1000/4800</f>
        <v>3878.7366999999999</v>
      </c>
      <c r="L33" s="531">
        <f>K33+'[2]Приложение №1'!K106*1000/4800</f>
        <v>3878.8971999999999</v>
      </c>
      <c r="M33" s="531">
        <f>L33+'[2]Приложение №1'!L106*1000/4800</f>
        <v>3879.0600999999997</v>
      </c>
      <c r="N33" s="531">
        <f>M33+'[2]Приложение №1'!M106*1000/4800</f>
        <v>3879.2253999999998</v>
      </c>
      <c r="O33" s="531">
        <f>N33+'[2]Приложение №1'!N106*1000/4800</f>
        <v>3879.3909999999996</v>
      </c>
      <c r="P33" s="531">
        <f>O33+'[2]Приложение №1'!O106*1000/4800</f>
        <v>3879.5576999999998</v>
      </c>
      <c r="Q33" s="531">
        <f>P33+'[2]Приложение №1'!P106*1000/4800</f>
        <v>3879.7248</v>
      </c>
      <c r="R33" s="531">
        <f>Q33+'[2]Приложение №1'!Q106*1000/4800</f>
        <v>3879.8926000000001</v>
      </c>
      <c r="S33" s="531">
        <f>R33+'[2]Приложение №1'!R106*1000/4800</f>
        <v>3880.0664999999999</v>
      </c>
      <c r="T33" s="531">
        <f>S33+'[2]Приложение №1'!S106*1000/4800</f>
        <v>3880.24</v>
      </c>
      <c r="U33" s="531">
        <f>T33+'[2]Приложение №1'!T106*1000/4800</f>
        <v>3880.4116999999997</v>
      </c>
      <c r="V33" s="531">
        <f>U33+'[2]Приложение №1'!U106*1000/4800</f>
        <v>3880.5846999999994</v>
      </c>
      <c r="W33" s="531">
        <f>V33+'[2]Приложение №1'!V106*1000/4800</f>
        <v>3880.7597999999994</v>
      </c>
      <c r="X33" s="531">
        <f>W33+'[2]Приложение №1'!W106*1000/4800</f>
        <v>3880.9362999999994</v>
      </c>
      <c r="Y33" s="531">
        <f>X33+'[2]Приложение №1'!X106*1000/4800</f>
        <v>3881.1132999999995</v>
      </c>
      <c r="Z33" s="531">
        <f>Y33+'[2]Приложение №1'!Y106*1000/4800</f>
        <v>3881.2901999999995</v>
      </c>
      <c r="AA33" s="531">
        <f>Z33+'[2]Приложение №1'!Z106*1000/4800</f>
        <v>3881.4653999999996</v>
      </c>
      <c r="AB33" s="531">
        <f>AA33+'[2]Приложение №1'!AA106*1000/4800</f>
        <v>3881.6390999999994</v>
      </c>
      <c r="AC33" s="531">
        <f>AB33+'[2]Приложение №1'!AB106*1000/4800</f>
        <v>3881.8113999999996</v>
      </c>
    </row>
    <row r="34" spans="1:29" s="134" customFormat="1" ht="33" customHeight="1" x14ac:dyDescent="0.25">
      <c r="A34" s="703"/>
      <c r="B34" s="745"/>
      <c r="C34" s="10">
        <v>4800</v>
      </c>
      <c r="D34" s="17" t="s">
        <v>130</v>
      </c>
      <c r="E34" s="531">
        <v>1567.6</v>
      </c>
      <c r="F34" s="531">
        <f>E34+'[2]Приложение №1'!E107*1000/4800</f>
        <v>1567.6</v>
      </c>
      <c r="G34" s="531">
        <f>F34+'[2]Приложение №1'!F107*1000/4800</f>
        <v>1567.6</v>
      </c>
      <c r="H34" s="531">
        <f>G34+'[2]Приложение №1'!G107*1000/4800</f>
        <v>1567.6</v>
      </c>
      <c r="I34" s="531">
        <f>H34+'[2]Приложение №1'!H107*1000/4800</f>
        <v>1567.6</v>
      </c>
      <c r="J34" s="531">
        <f>I34+'[2]Приложение №1'!I107*1000/4800</f>
        <v>1567.6</v>
      </c>
      <c r="K34" s="531">
        <f>J34+'[2]Приложение №1'!J107*1000/4800</f>
        <v>1567.6</v>
      </c>
      <c r="L34" s="531">
        <f>K34+'[2]Приложение №1'!K107*1000/4800</f>
        <v>1567.6</v>
      </c>
      <c r="M34" s="531">
        <f>L34+'[2]Приложение №1'!L107*1000/4800</f>
        <v>1567.6</v>
      </c>
      <c r="N34" s="531">
        <f>M34+'[2]Приложение №1'!M107*1000/4800</f>
        <v>1567.6</v>
      </c>
      <c r="O34" s="531">
        <f>N34+'[2]Приложение №1'!N107*1000/4800</f>
        <v>1567.6</v>
      </c>
      <c r="P34" s="531">
        <f>O34+'[2]Приложение №1'!O107*1000/4800</f>
        <v>1567.6</v>
      </c>
      <c r="Q34" s="531">
        <f>P34+'[2]Приложение №1'!P107*1000/4800</f>
        <v>1567.6</v>
      </c>
      <c r="R34" s="531">
        <f>Q34+'[2]Приложение №1'!Q107*1000/4800</f>
        <v>1567.6</v>
      </c>
      <c r="S34" s="531">
        <f>R34+'[2]Приложение №1'!R107*1000/4800</f>
        <v>1567.6</v>
      </c>
      <c r="T34" s="531">
        <f>S34+'[2]Приложение №1'!S107*1000/4800</f>
        <v>1567.6</v>
      </c>
      <c r="U34" s="531">
        <f>T34+'[2]Приложение №1'!T107*1000/4800</f>
        <v>1567.6</v>
      </c>
      <c r="V34" s="531">
        <f>U34+'[2]Приложение №1'!U107*1000/4800</f>
        <v>1567.6</v>
      </c>
      <c r="W34" s="531">
        <f>V34+'[2]Приложение №1'!V107*1000/4800</f>
        <v>1567.6</v>
      </c>
      <c r="X34" s="531">
        <f>W34+'[2]Приложение №1'!W107*1000/4800</f>
        <v>1567.6</v>
      </c>
      <c r="Y34" s="531">
        <f>X34+'[2]Приложение №1'!X107*1000/4800</f>
        <v>1567.6</v>
      </c>
      <c r="Z34" s="531">
        <f>Y34+'[2]Приложение №1'!Y107*1000/4800</f>
        <v>1567.6</v>
      </c>
      <c r="AA34" s="531">
        <f>Z34+'[2]Приложение №1'!Z107*1000/4800</f>
        <v>1567.6</v>
      </c>
      <c r="AB34" s="531">
        <f>AA34+'[2]Приложение №1'!AA107*1000/4800</f>
        <v>1567.6</v>
      </c>
      <c r="AC34" s="531">
        <f>AB34+'[2]Приложение №1'!AB107*1000/4800</f>
        <v>1567.6</v>
      </c>
    </row>
    <row r="35" spans="1:29" s="134" customFormat="1" ht="33" customHeight="1" x14ac:dyDescent="0.25">
      <c r="A35" s="702" t="s">
        <v>83</v>
      </c>
      <c r="B35" s="744" t="s">
        <v>136</v>
      </c>
      <c r="C35" s="10">
        <v>3600</v>
      </c>
      <c r="D35" s="17" t="s">
        <v>129</v>
      </c>
      <c r="E35" s="531">
        <v>1339.65</v>
      </c>
      <c r="F35" s="531">
        <f>E35+'[2]Приложение №1'!E109*1000/3600</f>
        <v>1339.65</v>
      </c>
      <c r="G35" s="531">
        <f>F35+'[2]Приложение №1'!F109*1000/3600</f>
        <v>1339.65</v>
      </c>
      <c r="H35" s="531">
        <f>G35+'[2]Приложение №1'!G109*1000/3600</f>
        <v>1339.65</v>
      </c>
      <c r="I35" s="531">
        <f>H35+'[2]Приложение №1'!H109*1000/3600</f>
        <v>1339.65</v>
      </c>
      <c r="J35" s="531">
        <f>I35+'[2]Приложение №1'!I109*1000/3600</f>
        <v>1339.65</v>
      </c>
      <c r="K35" s="531">
        <f>J35+'[2]Приложение №1'!J109*1000/3600</f>
        <v>1339.65</v>
      </c>
      <c r="L35" s="531">
        <f>K35+'[2]Приложение №1'!K109*1000/3600</f>
        <v>1339.65</v>
      </c>
      <c r="M35" s="531">
        <f>L35+'[2]Приложение №1'!L109*1000/3600</f>
        <v>1339.65</v>
      </c>
      <c r="N35" s="531">
        <f>M35+'[2]Приложение №1'!M109*1000/3600</f>
        <v>1339.65</v>
      </c>
      <c r="O35" s="531">
        <f>N35+'[2]Приложение №1'!N109*1000/3600</f>
        <v>1339.65</v>
      </c>
      <c r="P35" s="531">
        <f>O35+'[2]Приложение №1'!O109*1000/3600</f>
        <v>1339.65</v>
      </c>
      <c r="Q35" s="531">
        <f>P35+'[2]Приложение №1'!P109*1000/3600</f>
        <v>1339.65</v>
      </c>
      <c r="R35" s="531">
        <f>Q35+'[2]Приложение №1'!Q109*1000/3600</f>
        <v>1339.65</v>
      </c>
      <c r="S35" s="531">
        <f>R35+'[2]Приложение №1'!R109*1000/3600</f>
        <v>1339.65</v>
      </c>
      <c r="T35" s="531">
        <f>S35+'[2]Приложение №1'!S109*1000/3600</f>
        <v>1339.65</v>
      </c>
      <c r="U35" s="531">
        <f>T35+'[2]Приложение №1'!T109*1000/3600</f>
        <v>1339.65</v>
      </c>
      <c r="V35" s="531">
        <f>U35+'[2]Приложение №1'!U109*1000/3600</f>
        <v>1339.65</v>
      </c>
      <c r="W35" s="531">
        <f>V35+'[2]Приложение №1'!V109*1000/3600</f>
        <v>1339.65</v>
      </c>
      <c r="X35" s="531">
        <f>W35+'[2]Приложение №1'!W109*1000/3600</f>
        <v>1339.65</v>
      </c>
      <c r="Y35" s="531">
        <f>X35+'[2]Приложение №1'!X109*1000/3600</f>
        <v>1339.65</v>
      </c>
      <c r="Z35" s="531">
        <f>Y35+'[2]Приложение №1'!Y109*1000/3600</f>
        <v>1339.65</v>
      </c>
      <c r="AA35" s="531">
        <f>Z35+'[2]Приложение №1'!Z109*1000/3600</f>
        <v>1339.65</v>
      </c>
      <c r="AB35" s="531">
        <f>AA35+'[2]Приложение №1'!AA109*1000/3600</f>
        <v>1339.65</v>
      </c>
      <c r="AC35" s="531">
        <f>AB35+'[2]Приложение №1'!AB109*1000/3600</f>
        <v>1339.65</v>
      </c>
    </row>
    <row r="36" spans="1:29" s="134" customFormat="1" ht="33" customHeight="1" x14ac:dyDescent="0.25">
      <c r="A36" s="703"/>
      <c r="B36" s="745"/>
      <c r="C36" s="10">
        <v>3600</v>
      </c>
      <c r="D36" s="17" t="s">
        <v>130</v>
      </c>
      <c r="E36" s="531">
        <v>1464.33</v>
      </c>
      <c r="F36" s="531">
        <f>E36+'[2]Приложение №1'!E110*1000/3600</f>
        <v>1464.33</v>
      </c>
      <c r="G36" s="531">
        <f>F36+'[2]Приложение №1'!F110*1000/3600</f>
        <v>1464.33</v>
      </c>
      <c r="H36" s="531">
        <f>G36+'[2]Приложение №1'!G110*1000/3600</f>
        <v>1464.33</v>
      </c>
      <c r="I36" s="531">
        <f>H36+'[2]Приложение №1'!H110*1000/3600</f>
        <v>1464.33</v>
      </c>
      <c r="J36" s="531">
        <f>I36+'[2]Приложение №1'!I110*1000/3600</f>
        <v>1464.33</v>
      </c>
      <c r="K36" s="531">
        <f>J36+'[2]Приложение №1'!J110*1000/3600</f>
        <v>1464.33</v>
      </c>
      <c r="L36" s="531">
        <f>K36+'[2]Приложение №1'!K110*1000/3600</f>
        <v>1464.33</v>
      </c>
      <c r="M36" s="531">
        <f>L36+'[2]Приложение №1'!L110*1000/3600</f>
        <v>1464.33</v>
      </c>
      <c r="N36" s="531">
        <f>M36+'[2]Приложение №1'!M110*1000/3600</f>
        <v>1464.33</v>
      </c>
      <c r="O36" s="531">
        <f>N36+'[2]Приложение №1'!N110*1000/3600</f>
        <v>1464.33</v>
      </c>
      <c r="P36" s="531">
        <f>O36+'[2]Приложение №1'!O110*1000/3600</f>
        <v>1464.33</v>
      </c>
      <c r="Q36" s="531">
        <f>P36+'[2]Приложение №1'!P110*1000/3600</f>
        <v>1464.33</v>
      </c>
      <c r="R36" s="531">
        <f>Q36+'[2]Приложение №1'!Q110*1000/3600</f>
        <v>1464.33</v>
      </c>
      <c r="S36" s="531">
        <f>R36+'[2]Приложение №1'!R110*1000/3600</f>
        <v>1464.33</v>
      </c>
      <c r="T36" s="531">
        <f>S36+'[2]Приложение №1'!S110*1000/3600</f>
        <v>1464.33</v>
      </c>
      <c r="U36" s="531">
        <f>T36+'[2]Приложение №1'!T110*1000/3600</f>
        <v>1464.33</v>
      </c>
      <c r="V36" s="531">
        <f>U36+'[2]Приложение №1'!U110*1000/3600</f>
        <v>1464.33</v>
      </c>
      <c r="W36" s="531">
        <f>V36+'[2]Приложение №1'!V110*1000/3600</f>
        <v>1464.33</v>
      </c>
      <c r="X36" s="531">
        <f>W36+'[2]Приложение №1'!W110*1000/3600</f>
        <v>1464.33</v>
      </c>
      <c r="Y36" s="531">
        <f>X36+'[2]Приложение №1'!X110*1000/3600</f>
        <v>1464.33</v>
      </c>
      <c r="Z36" s="531">
        <f>Y36+'[2]Приложение №1'!Y110*1000/3600</f>
        <v>1464.33</v>
      </c>
      <c r="AA36" s="531">
        <f>Z36+'[2]Приложение №1'!Z110*1000/3600</f>
        <v>1464.33</v>
      </c>
      <c r="AB36" s="531">
        <f>AA36+'[2]Приложение №1'!AA110*1000/3600</f>
        <v>1464.33</v>
      </c>
      <c r="AC36" s="531">
        <f>AB36+'[2]Приложение №1'!AB110*1000/3600</f>
        <v>1464.33</v>
      </c>
    </row>
    <row r="37" spans="1:29" s="134" customFormat="1" ht="33" customHeight="1" x14ac:dyDescent="0.25">
      <c r="A37" s="702" t="s">
        <v>85</v>
      </c>
      <c r="B37" s="744" t="s">
        <v>45</v>
      </c>
      <c r="C37" s="10">
        <v>3600</v>
      </c>
      <c r="D37" s="17" t="s">
        <v>129</v>
      </c>
      <c r="E37" s="531">
        <v>609.21</v>
      </c>
      <c r="F37" s="531">
        <f>E37+'[2]Приложение №1'!E112*1000/3600</f>
        <v>609.22400000000005</v>
      </c>
      <c r="G37" s="531">
        <f>F37+'[2]Приложение №1'!F112*1000/3600</f>
        <v>609.2396</v>
      </c>
      <c r="H37" s="531">
        <f>G37+'[2]Приложение №1'!G112*1000/3600</f>
        <v>609.25369999999998</v>
      </c>
      <c r="I37" s="531">
        <f>H37+'[2]Приложение №1'!H112*1000/3600</f>
        <v>609.26760000000002</v>
      </c>
      <c r="J37" s="531">
        <f>I37+'[2]Приложение №1'!I112*1000/3600</f>
        <v>609.28129999999999</v>
      </c>
      <c r="K37" s="531">
        <f>J37+'[2]Приложение №1'!J112*1000/3600</f>
        <v>609.2953</v>
      </c>
      <c r="L37" s="531">
        <f>K37+'[2]Приложение №1'!K112*1000/3600</f>
        <v>609.31280000000004</v>
      </c>
      <c r="M37" s="531">
        <f>L37+'[2]Приложение №1'!L112*1000/3600</f>
        <v>609.33420000000001</v>
      </c>
      <c r="N37" s="531">
        <f>M37+'[2]Приложение №1'!M112*1000/3600</f>
        <v>609.36860000000001</v>
      </c>
      <c r="O37" s="531">
        <f>N37+'[2]Приложение №1'!N112*1000/3600</f>
        <v>609.40909999999997</v>
      </c>
      <c r="P37" s="531">
        <f>O37+'[2]Приложение №1'!O112*1000/3600</f>
        <v>609.44989999999996</v>
      </c>
      <c r="Q37" s="531">
        <f>P37+'[2]Приложение №1'!P112*1000/3600</f>
        <v>609.49099999999999</v>
      </c>
      <c r="R37" s="531">
        <f>Q37+'[2]Приложение №1'!Q112*1000/3600</f>
        <v>609.53200000000004</v>
      </c>
      <c r="S37" s="531">
        <f>R37+'[2]Приложение №1'!R112*1000/3600</f>
        <v>609.57330000000002</v>
      </c>
      <c r="T37" s="531">
        <f>S37+'[2]Приложение №1'!S112*1000/3600</f>
        <v>609.61419999999998</v>
      </c>
      <c r="U37" s="531">
        <f>T37+'[2]Приложение №1'!T112*1000/3600</f>
        <v>609.65419999999995</v>
      </c>
      <c r="V37" s="531">
        <f>U37+'[2]Приложение №1'!U112*1000/3600</f>
        <v>609.69329999999991</v>
      </c>
      <c r="W37" s="531">
        <f>V37+'[2]Приложение №1'!V112*1000/3600</f>
        <v>609.72859999999991</v>
      </c>
      <c r="X37" s="531">
        <f>W37+'[2]Приложение №1'!W112*1000/3600</f>
        <v>609.75419999999997</v>
      </c>
      <c r="Y37" s="531">
        <f>X37+'[2]Приложение №1'!X112*1000/3600</f>
        <v>609.77389999999991</v>
      </c>
      <c r="Z37" s="531">
        <f>Y37+'[2]Приложение №1'!Y112*1000/3600</f>
        <v>609.79129999999986</v>
      </c>
      <c r="AA37" s="531">
        <f>Z37+'[2]Приложение №1'!Z112*1000/3600</f>
        <v>609.80709999999988</v>
      </c>
      <c r="AB37" s="531">
        <f>AA37+'[2]Приложение №1'!AA112*1000/3600</f>
        <v>609.82079999999985</v>
      </c>
      <c r="AC37" s="531">
        <f>AB37+'[2]Приложение №1'!AB112*1000/3600</f>
        <v>609.83449999999982</v>
      </c>
    </row>
    <row r="38" spans="1:29" s="134" customFormat="1" ht="33" customHeight="1" x14ac:dyDescent="0.25">
      <c r="A38" s="703"/>
      <c r="B38" s="745"/>
      <c r="C38" s="10">
        <v>3600</v>
      </c>
      <c r="D38" s="17" t="s">
        <v>130</v>
      </c>
      <c r="E38" s="531">
        <v>149.66999999999999</v>
      </c>
      <c r="F38" s="531">
        <f>E38+'[2]Приложение №1'!E113*1000/3600</f>
        <v>149.66999999999999</v>
      </c>
      <c r="G38" s="531">
        <f>F38+'[2]Приложение №1'!F113*1000/3600</f>
        <v>149.66999999999999</v>
      </c>
      <c r="H38" s="531">
        <f>G38+'[2]Приложение №1'!G113*1000/3600</f>
        <v>149.66999999999999</v>
      </c>
      <c r="I38" s="531">
        <f>H38+'[2]Приложение №1'!H113*1000/3600</f>
        <v>149.66999999999999</v>
      </c>
      <c r="J38" s="531">
        <f>I38+'[2]Приложение №1'!I113*1000/3600</f>
        <v>149.66999999999999</v>
      </c>
      <c r="K38" s="531">
        <f>J38+'[2]Приложение №1'!J113*1000/3600</f>
        <v>149.66999999999999</v>
      </c>
      <c r="L38" s="531">
        <f>K38+'[2]Приложение №1'!K113*1000/3600</f>
        <v>149.66999999999999</v>
      </c>
      <c r="M38" s="531">
        <f>L38+'[2]Приложение №1'!L113*1000/3600</f>
        <v>149.66999999999999</v>
      </c>
      <c r="N38" s="531">
        <f>M38+'[2]Приложение №1'!M113*1000/3600</f>
        <v>149.66999999999999</v>
      </c>
      <c r="O38" s="531">
        <f>N38+'[2]Приложение №1'!N113*1000/3600</f>
        <v>149.66999999999999</v>
      </c>
      <c r="P38" s="531">
        <f>O38+'[2]Приложение №1'!O113*1000/3600</f>
        <v>149.66999999999999</v>
      </c>
      <c r="Q38" s="531">
        <f>P38+'[2]Приложение №1'!P113*1000/3600</f>
        <v>149.66999999999999</v>
      </c>
      <c r="R38" s="531">
        <f>Q38+'[2]Приложение №1'!Q113*1000/3600</f>
        <v>149.66999999999999</v>
      </c>
      <c r="S38" s="531">
        <f>R38+'[2]Приложение №1'!R113*1000/3600</f>
        <v>149.66999999999999</v>
      </c>
      <c r="T38" s="531">
        <f>S38+'[2]Приложение №1'!S113*1000/3600</f>
        <v>149.66999999999999</v>
      </c>
      <c r="U38" s="531">
        <f>T38+'[2]Приложение №1'!T113*1000/3600</f>
        <v>149.66999999999999</v>
      </c>
      <c r="V38" s="531">
        <f>U38+'[2]Приложение №1'!U113*1000/3600</f>
        <v>149.66999999999999</v>
      </c>
      <c r="W38" s="531">
        <f>V38+'[2]Приложение №1'!V113*1000/3600</f>
        <v>149.66999999999999</v>
      </c>
      <c r="X38" s="531">
        <f>W38+'[2]Приложение №1'!W113*1000/3600</f>
        <v>149.66999999999999</v>
      </c>
      <c r="Y38" s="531">
        <f>X38+'[2]Приложение №1'!X113*1000/3600</f>
        <v>149.66999999999999</v>
      </c>
      <c r="Z38" s="531">
        <f>Y38+'[2]Приложение №1'!Y113*1000/3600</f>
        <v>149.66999999999999</v>
      </c>
      <c r="AA38" s="531">
        <f>Z38+'[2]Приложение №1'!Z113*1000/3600</f>
        <v>149.66999999999999</v>
      </c>
      <c r="AB38" s="531">
        <f>AA38+'[2]Приложение №1'!AA113*1000/3600</f>
        <v>149.66999999999999</v>
      </c>
      <c r="AC38" s="531">
        <f>AB38+'[2]Приложение №1'!AB113*1000/3600</f>
        <v>149.66999999999999</v>
      </c>
    </row>
    <row r="39" spans="1:29" s="134" customFormat="1" ht="33" customHeight="1" x14ac:dyDescent="0.25">
      <c r="A39" s="702" t="s">
        <v>86</v>
      </c>
      <c r="B39" s="744" t="s">
        <v>87</v>
      </c>
      <c r="C39" s="10">
        <v>4800</v>
      </c>
      <c r="D39" s="17" t="s">
        <v>129</v>
      </c>
      <c r="E39" s="531">
        <v>7597.49</v>
      </c>
      <c r="F39" s="531">
        <f>E39+'[2]Приложение №1'!E115*1000/4800</f>
        <v>7597.7376999999997</v>
      </c>
      <c r="G39" s="531">
        <f>F39+'[2]Приложение №1'!F115*1000/4800</f>
        <v>7597.9326000000001</v>
      </c>
      <c r="H39" s="531">
        <f>G39+'[2]Приложение №1'!G115*1000/4800</f>
        <v>7598.1356999999998</v>
      </c>
      <c r="I39" s="531">
        <f>H39+'[2]Приложение №1'!H115*1000/4800</f>
        <v>7598.3369000000002</v>
      </c>
      <c r="J39" s="531">
        <f>I39+'[2]Приложение №1'!I115*1000/4800</f>
        <v>7598.5415000000003</v>
      </c>
      <c r="K39" s="531">
        <f>J39+'[2]Приложение №1'!J115*1000/4800</f>
        <v>7598.7465000000002</v>
      </c>
      <c r="L39" s="531">
        <f>K39+'[2]Приложение №1'!K115*1000/4800</f>
        <v>7598.9525000000003</v>
      </c>
      <c r="M39" s="531">
        <f>L39+'[2]Приложение №1'!L115*1000/4800</f>
        <v>7599.1522000000004</v>
      </c>
      <c r="N39" s="531">
        <f>M39+'[2]Приложение №1'!M115*1000/4800</f>
        <v>7599.3686000000007</v>
      </c>
      <c r="O39" s="531">
        <f>N39+'[2]Приложение №1'!N115*1000/4800</f>
        <v>7599.5950000000003</v>
      </c>
      <c r="P39" s="531">
        <f>O39+'[2]Приложение №1'!O115*1000/4800</f>
        <v>7599.8320000000003</v>
      </c>
      <c r="Q39" s="531">
        <f>P39+'[2]Приложение №1'!P115*1000/4800</f>
        <v>7600.0687000000007</v>
      </c>
      <c r="R39" s="531">
        <f>Q39+'[2]Приложение №1'!Q115*1000/4800</f>
        <v>7600.3021000000008</v>
      </c>
      <c r="S39" s="531">
        <f>R39+'[2]Приложение №1'!R115*1000/4800</f>
        <v>7600.5340000000006</v>
      </c>
      <c r="T39" s="531">
        <f>S39+'[2]Приложение №1'!S115*1000/4800</f>
        <v>7600.7738000000008</v>
      </c>
      <c r="U39" s="531">
        <f>T39+'[2]Приложение №1'!T115*1000/4800</f>
        <v>7601.0398000000005</v>
      </c>
      <c r="V39" s="531">
        <f>U39+'[2]Приложение №1'!U115*1000/4800</f>
        <v>7601.3313000000007</v>
      </c>
      <c r="W39" s="531">
        <f>V39+'[2]Приложение №1'!V115*1000/4800</f>
        <v>7601.609300000001</v>
      </c>
      <c r="X39" s="531">
        <f>W39+'[2]Приложение №1'!W115*1000/4800</f>
        <v>7601.895300000001</v>
      </c>
      <c r="Y39" s="531">
        <f>X39+'[2]Приложение №1'!X115*1000/4800</f>
        <v>7602.1633000000011</v>
      </c>
      <c r="Z39" s="531">
        <f>Y39+'[2]Приложение №1'!Y115*1000/4800</f>
        <v>7602.443400000001</v>
      </c>
      <c r="AA39" s="531">
        <f>Z39+'[2]Приложение №1'!Z115*1000/4800</f>
        <v>7602.7116000000015</v>
      </c>
      <c r="AB39" s="531">
        <f>AA39+'[2]Приложение №1'!AA115*1000/4800</f>
        <v>7602.9879000000019</v>
      </c>
      <c r="AC39" s="531">
        <f>AB39+'[2]Приложение №1'!AB115*1000/4800</f>
        <v>7603.2487000000019</v>
      </c>
    </row>
    <row r="40" spans="1:29" s="134" customFormat="1" ht="33" customHeight="1" x14ac:dyDescent="0.25">
      <c r="A40" s="703"/>
      <c r="B40" s="745"/>
      <c r="C40" s="10">
        <v>4800</v>
      </c>
      <c r="D40" s="17" t="s">
        <v>130</v>
      </c>
      <c r="E40" s="531">
        <v>3068.31</v>
      </c>
      <c r="F40" s="531">
        <f>E40+'[2]Приложение №1'!E116*1000/4800</f>
        <v>3068.4106000000002</v>
      </c>
      <c r="G40" s="531">
        <f>F40+'[2]Приложение №1'!F116*1000/4800</f>
        <v>3068.4843000000001</v>
      </c>
      <c r="H40" s="531">
        <f>G40+'[2]Приложение №1'!G116*1000/4800</f>
        <v>3068.5576000000001</v>
      </c>
      <c r="I40" s="531">
        <f>H40+'[2]Приложение №1'!H116*1000/4800</f>
        <v>3068.63</v>
      </c>
      <c r="J40" s="531">
        <f>I40+'[2]Приложение №1'!I116*1000/4800</f>
        <v>3068.7024000000001</v>
      </c>
      <c r="K40" s="531">
        <f>J40+'[2]Приложение №1'!J116*1000/4800</f>
        <v>3068.7746999999999</v>
      </c>
      <c r="L40" s="531">
        <f>K40+'[2]Приложение №1'!K116*1000/4800</f>
        <v>3068.8458999999998</v>
      </c>
      <c r="M40" s="531">
        <f>L40+'[2]Приложение №1'!L116*1000/4800</f>
        <v>3068.9119999999998</v>
      </c>
      <c r="N40" s="531">
        <f>M40+'[2]Приложение №1'!M116*1000/4800</f>
        <v>3068.9841999999999</v>
      </c>
      <c r="O40" s="531">
        <f>N40+'[2]Приложение №1'!N116*1000/4800</f>
        <v>3069.0567999999998</v>
      </c>
      <c r="P40" s="531">
        <f>O40+'[2]Приложение №1'!O116*1000/4800</f>
        <v>3069.1311000000001</v>
      </c>
      <c r="Q40" s="531">
        <f>P40+'[2]Приложение №1'!P116*1000/4800</f>
        <v>3069.2049000000002</v>
      </c>
      <c r="R40" s="531">
        <f>Q40+'[2]Приложение №1'!Q116*1000/4800</f>
        <v>3069.2791000000002</v>
      </c>
      <c r="S40" s="531">
        <f>R40+'[2]Приложение №1'!R116*1000/4800</f>
        <v>3069.3509000000004</v>
      </c>
      <c r="T40" s="531">
        <f>S40+'[2]Приложение №1'!S116*1000/4800</f>
        <v>3069.4262000000003</v>
      </c>
      <c r="U40" s="531">
        <f>T40+'[2]Приложение №1'!T116*1000/4800</f>
        <v>3069.5238000000004</v>
      </c>
      <c r="V40" s="531">
        <f>U40+'[2]Приложение №1'!U116*1000/4800</f>
        <v>3069.6296000000002</v>
      </c>
      <c r="W40" s="531">
        <f>V40+'[2]Приложение №1'!V116*1000/4800</f>
        <v>3069.7345</v>
      </c>
      <c r="X40" s="531">
        <f>W40+'[2]Приложение №1'!W116*1000/4800</f>
        <v>3069.8416000000002</v>
      </c>
      <c r="Y40" s="531">
        <f>X40+'[2]Приложение №1'!X116*1000/4800</f>
        <v>3069.9476000000004</v>
      </c>
      <c r="Z40" s="531">
        <f>Y40+'[2]Приложение №1'!Y116*1000/4800</f>
        <v>3070.0581000000002</v>
      </c>
      <c r="AA40" s="531">
        <f>Z40+'[2]Приложение №1'!Z116*1000/4800</f>
        <v>3070.1653000000001</v>
      </c>
      <c r="AB40" s="531">
        <f>AA40+'[2]Приложение №1'!AA116*1000/4800</f>
        <v>3070.277</v>
      </c>
      <c r="AC40" s="531">
        <f>AB40+'[2]Приложение №1'!AB116*1000/4800</f>
        <v>3070.3874999999998</v>
      </c>
    </row>
    <row r="41" spans="1:29" s="134" customFormat="1" ht="33" customHeight="1" x14ac:dyDescent="0.25">
      <c r="A41" s="702" t="s">
        <v>88</v>
      </c>
      <c r="B41" s="744" t="s">
        <v>281</v>
      </c>
      <c r="C41" s="10">
        <v>4800</v>
      </c>
      <c r="D41" s="17" t="s">
        <v>129</v>
      </c>
      <c r="E41" s="531">
        <v>6763.88</v>
      </c>
      <c r="F41" s="531">
        <f>E41+'[2]Приложение №1'!E118*1000/4800</f>
        <v>6763.8809000000001</v>
      </c>
      <c r="G41" s="531">
        <f>F41+'[2]Приложение №1'!F118*1000/4800</f>
        <v>6763.8818000000001</v>
      </c>
      <c r="H41" s="531">
        <f>G41+'[2]Приложение №1'!G118*1000/4800</f>
        <v>6763.8827000000001</v>
      </c>
      <c r="I41" s="531">
        <f>H41+'[2]Приложение №1'!H118*1000/4800</f>
        <v>6763.8836000000001</v>
      </c>
      <c r="J41" s="531">
        <f>I41+'[2]Приложение №1'!I118*1000/4800</f>
        <v>6763.8854000000001</v>
      </c>
      <c r="K41" s="531">
        <f>J41+'[2]Приложение №1'!J118*1000/4800</f>
        <v>6763.8878999999997</v>
      </c>
      <c r="L41" s="531">
        <f>K41+'[2]Приложение №1'!K118*1000/4800</f>
        <v>6763.8924999999999</v>
      </c>
      <c r="M41" s="531">
        <f>L41+'[2]Приложение №1'!L118*1000/4800</f>
        <v>6763.8986999999997</v>
      </c>
      <c r="N41" s="531">
        <f>M41+'[2]Приложение №1'!M118*1000/4800</f>
        <v>6763.9062999999996</v>
      </c>
      <c r="O41" s="531">
        <f>N41+'[2]Приложение №1'!N118*1000/4800</f>
        <v>6763.9146000000001</v>
      </c>
      <c r="P41" s="531">
        <f>O41+'[2]Приложение №1'!O118*1000/4800</f>
        <v>6763.9223000000002</v>
      </c>
      <c r="Q41" s="531">
        <f>P41+'[2]Приложение №1'!P118*1000/4800</f>
        <v>6763.9297999999999</v>
      </c>
      <c r="R41" s="531">
        <f>Q41+'[2]Приложение №1'!Q118*1000/4800</f>
        <v>6763.9375</v>
      </c>
      <c r="S41" s="531">
        <f>R41+'[2]Приложение №1'!R118*1000/4800</f>
        <v>6763.9447</v>
      </c>
      <c r="T41" s="531">
        <f>S41+'[2]Приложение №1'!S118*1000/4800</f>
        <v>6763.9511000000002</v>
      </c>
      <c r="U41" s="531">
        <f>T41+'[2]Приложение №1'!T118*1000/4800</f>
        <v>6763.9573</v>
      </c>
      <c r="V41" s="531">
        <f>U41+'[2]Приложение №1'!U118*1000/4800</f>
        <v>6763.9633000000003</v>
      </c>
      <c r="W41" s="531">
        <f>V41+'[2]Приложение №1'!V118*1000/4800</f>
        <v>6763.9675999999999</v>
      </c>
      <c r="X41" s="531">
        <f>W41+'[2]Приложение №1'!W118*1000/4800</f>
        <v>6763.9710999999998</v>
      </c>
      <c r="Y41" s="531">
        <f>X41+'[2]Приложение №1'!X118*1000/4800</f>
        <v>6763.9732999999997</v>
      </c>
      <c r="Z41" s="531">
        <f>Y41+'[2]Приложение №1'!Y118*1000/4800</f>
        <v>6763.9744999999994</v>
      </c>
      <c r="AA41" s="531">
        <f>Z41+'[2]Приложение №1'!Z118*1000/4800</f>
        <v>6763.9756999999991</v>
      </c>
      <c r="AB41" s="531">
        <f>AA41+'[2]Приложение №1'!AA118*1000/4800</f>
        <v>6763.9767999999995</v>
      </c>
      <c r="AC41" s="531">
        <f>AB41+'[2]Приложение №1'!AB118*1000/4800</f>
        <v>6763.9778999999999</v>
      </c>
    </row>
    <row r="42" spans="1:29" s="134" customFormat="1" ht="33" customHeight="1" x14ac:dyDescent="0.25">
      <c r="A42" s="703"/>
      <c r="B42" s="745"/>
      <c r="C42" s="10">
        <v>4800</v>
      </c>
      <c r="D42" s="17" t="s">
        <v>130</v>
      </c>
      <c r="E42" s="531">
        <v>2774.63</v>
      </c>
      <c r="F42" s="531">
        <f>E42+'[2]Приложение №1'!E119*1000/4800</f>
        <v>2774.63</v>
      </c>
      <c r="G42" s="531">
        <f>F42+'[2]Приложение №1'!F119*1000/4800</f>
        <v>2774.63</v>
      </c>
      <c r="H42" s="531">
        <f>G42+'[2]Приложение №1'!G119*1000/4800</f>
        <v>2774.63</v>
      </c>
      <c r="I42" s="531">
        <f>H42+'[2]Приложение №1'!H119*1000/4800</f>
        <v>2774.63</v>
      </c>
      <c r="J42" s="531">
        <f>I42+'[2]Приложение №1'!I119*1000/4800</f>
        <v>2774.63</v>
      </c>
      <c r="K42" s="531">
        <f>J42+'[2]Приложение №1'!J119*1000/4800</f>
        <v>2774.63</v>
      </c>
      <c r="L42" s="531">
        <f>K42+'[2]Приложение №1'!K119*1000/4800</f>
        <v>2774.63</v>
      </c>
      <c r="M42" s="531">
        <f>L42+'[2]Приложение №1'!L119*1000/4800</f>
        <v>2774.6301000000003</v>
      </c>
      <c r="N42" s="531">
        <f>M42+'[2]Приложение №1'!M119*1000/4800</f>
        <v>2774.6311000000005</v>
      </c>
      <c r="O42" s="531">
        <f>N42+'[2]Приложение №1'!N119*1000/4800</f>
        <v>2774.6327000000006</v>
      </c>
      <c r="P42" s="531">
        <f>O42+'[2]Приложение №1'!O119*1000/4800</f>
        <v>2774.6338000000005</v>
      </c>
      <c r="Q42" s="531">
        <f>P42+'[2]Приложение №1'!P119*1000/4800</f>
        <v>2774.6342000000004</v>
      </c>
      <c r="R42" s="531">
        <f>Q42+'[2]Приложение №1'!Q119*1000/4800</f>
        <v>2774.6350000000002</v>
      </c>
      <c r="S42" s="531">
        <f>R42+'[2]Приложение №1'!R119*1000/4800</f>
        <v>2774.6362000000004</v>
      </c>
      <c r="T42" s="531">
        <f>S42+'[2]Приложение №1'!S119*1000/4800</f>
        <v>2774.6376000000005</v>
      </c>
      <c r="U42" s="531">
        <f>T42+'[2]Приложение №1'!T119*1000/4800</f>
        <v>2774.6380000000004</v>
      </c>
      <c r="V42" s="531">
        <f>U42+'[2]Приложение №1'!U119*1000/4800</f>
        <v>2774.6383000000005</v>
      </c>
      <c r="W42" s="531">
        <f>V42+'[2]Приложение №1'!V119*1000/4800</f>
        <v>2774.6384000000007</v>
      </c>
      <c r="X42" s="531">
        <f>W42+'[2]Приложение №1'!W119*1000/4800</f>
        <v>2774.6384000000007</v>
      </c>
      <c r="Y42" s="531">
        <f>X42+'[2]Приложение №1'!X119*1000/4800</f>
        <v>2774.6384000000007</v>
      </c>
      <c r="Z42" s="531">
        <f>Y42+'[2]Приложение №1'!Y119*1000/4800</f>
        <v>2774.6384000000007</v>
      </c>
      <c r="AA42" s="531">
        <f>Z42+'[2]Приложение №1'!Z119*1000/4800</f>
        <v>2774.6384000000007</v>
      </c>
      <c r="AB42" s="531">
        <f>AA42+'[2]Приложение №1'!AA119*1000/4800</f>
        <v>2774.6384000000007</v>
      </c>
      <c r="AC42" s="531">
        <f>AB42+'[2]Приложение №1'!AB119*1000/4800</f>
        <v>2774.6384000000007</v>
      </c>
    </row>
    <row r="43" spans="1:29" s="134" customFormat="1" ht="33" customHeight="1" x14ac:dyDescent="0.25">
      <c r="A43" s="702" t="s">
        <v>89</v>
      </c>
      <c r="B43" s="744" t="s">
        <v>90</v>
      </c>
      <c r="C43" s="10">
        <v>7200</v>
      </c>
      <c r="D43" s="17" t="s">
        <v>129</v>
      </c>
      <c r="E43" s="531">
        <v>3259.15</v>
      </c>
      <c r="F43" s="531">
        <f>E43+'[2]Приложение №1'!E121*1000/7200</f>
        <v>3259.4038</v>
      </c>
      <c r="G43" s="531">
        <f>F43+'[2]Приложение №1'!F121*1000/7200</f>
        <v>3259.6455000000001</v>
      </c>
      <c r="H43" s="531">
        <f>G43+'[2]Приложение №1'!G121*1000/7200</f>
        <v>3259.8805000000002</v>
      </c>
      <c r="I43" s="531">
        <f>H43+'[2]Приложение №1'!H121*1000/7200</f>
        <v>3260.1116000000002</v>
      </c>
      <c r="J43" s="531">
        <f>I43+'[2]Приложение №1'!I121*1000/7200</f>
        <v>3260.3421000000003</v>
      </c>
      <c r="K43" s="531">
        <f>J43+'[2]Приложение №1'!J121*1000/7200</f>
        <v>3260.5852000000004</v>
      </c>
      <c r="L43" s="531">
        <f>K43+'[2]Приложение №1'!K121*1000/7200</f>
        <v>3260.8486000000003</v>
      </c>
      <c r="M43" s="531">
        <f>L43+'[2]Приложение №1'!L121*1000/7200</f>
        <v>3261.1423000000004</v>
      </c>
      <c r="N43" s="531">
        <f>M43+'[2]Приложение №1'!M121*1000/7200</f>
        <v>3261.4518000000003</v>
      </c>
      <c r="O43" s="531">
        <f>N43+'[2]Приложение №1'!N121*1000/7200</f>
        <v>3261.7929000000004</v>
      </c>
      <c r="P43" s="531">
        <f>O43+'[2]Приложение №1'!O121*1000/7200</f>
        <v>3262.1411000000003</v>
      </c>
      <c r="Q43" s="531">
        <f>P43+'[2]Приложение №1'!P121*1000/7200</f>
        <v>3262.4939000000004</v>
      </c>
      <c r="R43" s="531">
        <f>Q43+'[2]Приложение №1'!Q121*1000/7200</f>
        <v>3262.8405000000002</v>
      </c>
      <c r="S43" s="531">
        <f>R43+'[2]Приложение №1'!R121*1000/7200</f>
        <v>3263.1864</v>
      </c>
      <c r="T43" s="531">
        <f>S43+'[2]Приложение №1'!S121*1000/7200</f>
        <v>3263.5223000000001</v>
      </c>
      <c r="U43" s="531">
        <f>T43+'[2]Приложение №1'!T121*1000/7200</f>
        <v>3263.8577</v>
      </c>
      <c r="V43" s="531">
        <f>U43+'[2]Приложение №1'!U121*1000/7200</f>
        <v>3264.2029000000002</v>
      </c>
      <c r="W43" s="531">
        <f>V43+'[2]Приложение №1'!V121*1000/7200</f>
        <v>3264.5570000000002</v>
      </c>
      <c r="X43" s="531">
        <f>W43+'[2]Приложение №1'!W121*1000/7200</f>
        <v>3264.9049000000005</v>
      </c>
      <c r="Y43" s="531">
        <f>X43+'[2]Приложение №1'!X121*1000/7200</f>
        <v>3265.2459000000003</v>
      </c>
      <c r="Z43" s="531">
        <f>Y43+'[2]Приложение №1'!Y121*1000/7200</f>
        <v>3265.5790000000002</v>
      </c>
      <c r="AA43" s="531">
        <f>Z43+'[2]Приложение №1'!Z121*1000/7200</f>
        <v>3265.8998000000001</v>
      </c>
      <c r="AB43" s="531">
        <f>AA43+'[2]Приложение №1'!AA121*1000/7200</f>
        <v>3266.1984000000002</v>
      </c>
      <c r="AC43" s="531">
        <f>AB43+'[2]Приложение №1'!AB121*1000/7200</f>
        <v>3266.4753000000001</v>
      </c>
    </row>
    <row r="44" spans="1:29" s="134" customFormat="1" ht="33" customHeight="1" x14ac:dyDescent="0.25">
      <c r="A44" s="703"/>
      <c r="B44" s="745"/>
      <c r="C44" s="10">
        <v>7200</v>
      </c>
      <c r="D44" s="17" t="s">
        <v>130</v>
      </c>
      <c r="E44" s="531">
        <v>909.1</v>
      </c>
      <c r="F44" s="531">
        <f>E44+'[2]Приложение №1'!E122*1000/7200</f>
        <v>909.15440000000001</v>
      </c>
      <c r="G44" s="531">
        <f>F44+'[2]Приложение №1'!F122*1000/7200</f>
        <v>909.20759999999996</v>
      </c>
      <c r="H44" s="531">
        <f>G44+'[2]Приложение №1'!G122*1000/7200</f>
        <v>909.26119999999992</v>
      </c>
      <c r="I44" s="531">
        <f>H44+'[2]Приложение №1'!H122*1000/7200</f>
        <v>909.31479999999988</v>
      </c>
      <c r="J44" s="531">
        <f>I44+'[2]Приложение №1'!I122*1000/7200</f>
        <v>909.36779999999987</v>
      </c>
      <c r="K44" s="531">
        <f>J44+'[2]Приложение №1'!J122*1000/7200</f>
        <v>909.42029999999988</v>
      </c>
      <c r="L44" s="531">
        <f>K44+'[2]Приложение №1'!K122*1000/7200</f>
        <v>909.47259999999983</v>
      </c>
      <c r="M44" s="531">
        <f>L44+'[2]Приложение №1'!L122*1000/7200</f>
        <v>909.52409999999986</v>
      </c>
      <c r="N44" s="531">
        <f>M44+'[2]Приложение №1'!M122*1000/7200</f>
        <v>909.57819999999981</v>
      </c>
      <c r="O44" s="531">
        <f>N44+'[2]Приложение №1'!N122*1000/7200</f>
        <v>909.63699999999983</v>
      </c>
      <c r="P44" s="531">
        <f>O44+'[2]Приложение №1'!O122*1000/7200</f>
        <v>909.69539999999984</v>
      </c>
      <c r="Q44" s="531">
        <f>P44+'[2]Приложение №1'!P122*1000/7200</f>
        <v>909.75729999999987</v>
      </c>
      <c r="R44" s="531">
        <f>Q44+'[2]Приложение №1'!Q122*1000/7200</f>
        <v>909.81779999999992</v>
      </c>
      <c r="S44" s="531">
        <f>R44+'[2]Приложение №1'!R122*1000/7200</f>
        <v>909.87859999999989</v>
      </c>
      <c r="T44" s="531">
        <f>S44+'[2]Приложение №1'!S122*1000/7200</f>
        <v>909.93939999999986</v>
      </c>
      <c r="U44" s="531">
        <f>T44+'[2]Приложение №1'!T122*1000/7200</f>
        <v>910.00139999999988</v>
      </c>
      <c r="V44" s="531">
        <f>U44+'[2]Приложение №1'!U122*1000/7200</f>
        <v>910.06349999999986</v>
      </c>
      <c r="W44" s="531">
        <f>V44+'[2]Приложение №1'!V122*1000/7200</f>
        <v>910.12579999999991</v>
      </c>
      <c r="X44" s="531">
        <f>W44+'[2]Приложение №1'!W122*1000/7200</f>
        <v>910.1887999999999</v>
      </c>
      <c r="Y44" s="531">
        <f>X44+'[2]Приложение №1'!X122*1000/7200</f>
        <v>910.25289999999995</v>
      </c>
      <c r="Z44" s="531">
        <f>Y44+'[2]Приложение №1'!Y122*1000/7200</f>
        <v>910.31880000000001</v>
      </c>
      <c r="AA44" s="531">
        <f>Z44+'[2]Приложение №1'!Z122*1000/7200</f>
        <v>910.38329999999996</v>
      </c>
      <c r="AB44" s="531">
        <f>AA44+'[2]Приложение №1'!AA122*1000/7200</f>
        <v>910.44759999999997</v>
      </c>
      <c r="AC44" s="531">
        <f>AB44+'[2]Приложение №1'!AB122*1000/7200</f>
        <v>910.51199999999994</v>
      </c>
    </row>
    <row r="45" spans="1:29" s="134" customFormat="1" ht="33" customHeight="1" x14ac:dyDescent="0.25">
      <c r="A45" s="702" t="s">
        <v>91</v>
      </c>
      <c r="B45" s="744" t="s">
        <v>92</v>
      </c>
      <c r="C45" s="10">
        <v>1800</v>
      </c>
      <c r="D45" s="17" t="s">
        <v>129</v>
      </c>
      <c r="E45" s="531">
        <v>2924.73</v>
      </c>
      <c r="F45" s="531">
        <f>E45+'[2]Приложение №1'!E124*1000/1800</f>
        <v>2924.7447000000002</v>
      </c>
      <c r="G45" s="531">
        <f>F45+'[2]Приложение №1'!F124*1000/1800</f>
        <v>2924.7593000000002</v>
      </c>
      <c r="H45" s="531">
        <f>G45+'[2]Приложение №1'!G124*1000/1800</f>
        <v>2924.7741000000001</v>
      </c>
      <c r="I45" s="531">
        <f>H45+'[2]Приложение №1'!H124*1000/1800</f>
        <v>2924.7887000000001</v>
      </c>
      <c r="J45" s="531">
        <f>I45+'[2]Приложение №1'!I124*1000/1800</f>
        <v>2924.8033</v>
      </c>
      <c r="K45" s="531">
        <f>J45+'[2]Приложение №1'!J124*1000/1800</f>
        <v>2924.8184000000001</v>
      </c>
      <c r="L45" s="531">
        <f>K45+'[2]Приложение №1'!K124*1000/1800</f>
        <v>2924.8331000000003</v>
      </c>
      <c r="M45" s="531">
        <f>L45+'[2]Приложение №1'!L124*1000/1800</f>
        <v>2924.8532000000005</v>
      </c>
      <c r="N45" s="531">
        <f>M45+'[2]Приложение №1'!M124*1000/1800</f>
        <v>2924.8840000000005</v>
      </c>
      <c r="O45" s="531">
        <f>N45+'[2]Приложение №1'!N124*1000/1800</f>
        <v>2924.9229000000005</v>
      </c>
      <c r="P45" s="531">
        <f>O45+'[2]Приложение №1'!O124*1000/1800</f>
        <v>2924.9646000000007</v>
      </c>
      <c r="Q45" s="531">
        <f>P45+'[2]Приложение №1'!P124*1000/1800</f>
        <v>2925.0083000000009</v>
      </c>
      <c r="R45" s="531">
        <f>Q45+'[2]Приложение №1'!Q124*1000/1800</f>
        <v>2925.0521000000008</v>
      </c>
      <c r="S45" s="531">
        <f>R45+'[2]Приложение №1'!R124*1000/1800</f>
        <v>2925.0942000000009</v>
      </c>
      <c r="T45" s="531">
        <f>S45+'[2]Приложение №1'!S124*1000/1800</f>
        <v>2925.1350000000011</v>
      </c>
      <c r="U45" s="531">
        <f>T45+'[2]Приложение №1'!T124*1000/1800</f>
        <v>2925.1762000000012</v>
      </c>
      <c r="V45" s="531">
        <f>U45+'[2]Приложение №1'!U124*1000/1800</f>
        <v>2925.2150000000011</v>
      </c>
      <c r="W45" s="531">
        <f>V45+'[2]Приложение №1'!V124*1000/1800</f>
        <v>2925.2473000000009</v>
      </c>
      <c r="X45" s="531">
        <f>W45+'[2]Приложение №1'!W124*1000/1800</f>
        <v>2925.2659000000008</v>
      </c>
      <c r="Y45" s="531">
        <f>X45+'[2]Приложение №1'!X124*1000/1800</f>
        <v>2925.2823000000008</v>
      </c>
      <c r="Z45" s="531">
        <f>Y45+'[2]Приложение №1'!Y124*1000/1800</f>
        <v>2925.2979000000009</v>
      </c>
      <c r="AA45" s="531">
        <f>Z45+'[2]Приложение №1'!Z124*1000/1800</f>
        <v>2925.3134000000009</v>
      </c>
      <c r="AB45" s="531">
        <f>AA45+'[2]Приложение №1'!AA124*1000/1800</f>
        <v>2925.3286000000007</v>
      </c>
      <c r="AC45" s="531">
        <f>AB45+'[2]Приложение №1'!AB124*1000/1800</f>
        <v>2925.3443000000007</v>
      </c>
    </row>
    <row r="46" spans="1:29" s="134" customFormat="1" ht="33" customHeight="1" x14ac:dyDescent="0.25">
      <c r="A46" s="703"/>
      <c r="B46" s="745"/>
      <c r="C46" s="10">
        <v>1800</v>
      </c>
      <c r="D46" s="17" t="s">
        <v>130</v>
      </c>
      <c r="E46" s="531">
        <v>489.34</v>
      </c>
      <c r="F46" s="531">
        <f>E46+'[2]Приложение №1'!E125*1000/1800</f>
        <v>489.34429999999998</v>
      </c>
      <c r="G46" s="531">
        <f>F46+'[2]Приложение №1'!F125*1000/1800</f>
        <v>489.3485</v>
      </c>
      <c r="H46" s="531">
        <f>G46+'[2]Приложение №1'!G125*1000/1800</f>
        <v>489.35289999999998</v>
      </c>
      <c r="I46" s="531">
        <f>H46+'[2]Приложение №1'!H125*1000/1800</f>
        <v>489.35719999999998</v>
      </c>
      <c r="J46" s="531">
        <f>I46+'[2]Приложение №1'!I125*1000/1800</f>
        <v>489.3614</v>
      </c>
      <c r="K46" s="531">
        <f>J46+'[2]Приложение №1'!J125*1000/1800</f>
        <v>489.36579999999998</v>
      </c>
      <c r="L46" s="531">
        <f>K46+'[2]Приложение №1'!K125*1000/1800</f>
        <v>489.37019999999995</v>
      </c>
      <c r="M46" s="531">
        <f>L46+'[2]Приложение №1'!L125*1000/1800</f>
        <v>489.37399999999997</v>
      </c>
      <c r="N46" s="531">
        <f>M46+'[2]Приложение №1'!M125*1000/1800</f>
        <v>489.37619999999998</v>
      </c>
      <c r="O46" s="531">
        <f>N46+'[2]Приложение №1'!N125*1000/1800</f>
        <v>489.37849999999997</v>
      </c>
      <c r="P46" s="531">
        <f>O46+'[2]Приложение №1'!O125*1000/1800</f>
        <v>489.38</v>
      </c>
      <c r="Q46" s="531">
        <f>P46+'[2]Приложение №1'!P125*1000/1800</f>
        <v>489.38119999999998</v>
      </c>
      <c r="R46" s="531">
        <f>Q46+'[2]Приложение №1'!Q125*1000/1800</f>
        <v>489.3827</v>
      </c>
      <c r="S46" s="531">
        <f>R46+'[2]Приложение №1'!R125*1000/1800</f>
        <v>489.3843</v>
      </c>
      <c r="T46" s="531">
        <f>S46+'[2]Приложение №1'!S125*1000/1800</f>
        <v>489.38619999999997</v>
      </c>
      <c r="U46" s="531">
        <f>T46+'[2]Приложение №1'!T125*1000/1800</f>
        <v>489.3877</v>
      </c>
      <c r="V46" s="531">
        <f>U46+'[2]Приложение №1'!U125*1000/1800</f>
        <v>489.38959999999997</v>
      </c>
      <c r="W46" s="531">
        <f>V46+'[2]Приложение №1'!V125*1000/1800</f>
        <v>489.39119999999997</v>
      </c>
      <c r="X46" s="531">
        <f>W46+'[2]Приложение №1'!W125*1000/1800</f>
        <v>489.3954</v>
      </c>
      <c r="Y46" s="531">
        <f>X46+'[2]Приложение №1'!X125*1000/1800</f>
        <v>489.4</v>
      </c>
      <c r="Z46" s="531">
        <f>Y46+'[2]Приложение №1'!Y125*1000/1800</f>
        <v>489.40479999999997</v>
      </c>
      <c r="AA46" s="531">
        <f>Z46+'[2]Приложение №1'!Z125*1000/1800</f>
        <v>489.40969999999999</v>
      </c>
      <c r="AB46" s="531">
        <f>AA46+'[2]Приложение №1'!AA125*1000/1800</f>
        <v>489.41449999999998</v>
      </c>
      <c r="AC46" s="531">
        <f>AB46+'[2]Приложение №1'!AB125*1000/1800</f>
        <v>489.4196</v>
      </c>
    </row>
    <row r="47" spans="1:29" s="134" customFormat="1" ht="33" customHeight="1" x14ac:dyDescent="0.25">
      <c r="A47" s="702" t="s">
        <v>93</v>
      </c>
      <c r="B47" s="744" t="s">
        <v>94</v>
      </c>
      <c r="C47" s="10">
        <v>2400</v>
      </c>
      <c r="D47" s="17" t="s">
        <v>129</v>
      </c>
      <c r="E47" s="531">
        <v>838.95</v>
      </c>
      <c r="F47" s="531">
        <f>E47+'[2]Приложение №1'!E127*1000/2400</f>
        <v>838.97170000000006</v>
      </c>
      <c r="G47" s="531">
        <f>F47+'[2]Приложение №1'!F127*1000/2400</f>
        <v>838.9923</v>
      </c>
      <c r="H47" s="531">
        <f>G47+'[2]Приложение №1'!G127*1000/2400</f>
        <v>839.01120000000003</v>
      </c>
      <c r="I47" s="531">
        <f>H47+'[2]Приложение №1'!H127*1000/2400</f>
        <v>839.03030000000001</v>
      </c>
      <c r="J47" s="531">
        <f>I47+'[2]Приложение №1'!I127*1000/2400</f>
        <v>839.04920000000004</v>
      </c>
      <c r="K47" s="531">
        <f>J47+'[2]Приложение №1'!J127*1000/2400</f>
        <v>839.06780000000003</v>
      </c>
      <c r="L47" s="531">
        <f>K47+'[2]Приложение №1'!K127*1000/2400</f>
        <v>839.09109999999998</v>
      </c>
      <c r="M47" s="531">
        <f>L47+'[2]Приложение №1'!L127*1000/2400</f>
        <v>839.12069999999994</v>
      </c>
      <c r="N47" s="531">
        <f>M47+'[2]Приложение №1'!M127*1000/2400</f>
        <v>839.16489999999999</v>
      </c>
      <c r="O47" s="531">
        <f>N47+'[2]Приложение №1'!N127*1000/2400</f>
        <v>839.22169999999994</v>
      </c>
      <c r="P47" s="531">
        <f>O47+'[2]Приложение №1'!O127*1000/2400</f>
        <v>839.27729999999997</v>
      </c>
      <c r="Q47" s="531">
        <f>P47+'[2]Приложение №1'!P127*1000/2400</f>
        <v>839.33299999999997</v>
      </c>
      <c r="R47" s="531">
        <f>Q47+'[2]Приложение №1'!Q127*1000/2400</f>
        <v>839.38839999999993</v>
      </c>
      <c r="S47" s="531">
        <f>R47+'[2]Приложение №1'!R127*1000/2400</f>
        <v>839.4464999999999</v>
      </c>
      <c r="T47" s="531">
        <f>S47+'[2]Приложение №1'!S127*1000/2400</f>
        <v>839.49919999999986</v>
      </c>
      <c r="U47" s="531">
        <f>T47+'[2]Приложение №1'!T127*1000/2400</f>
        <v>839.55219999999986</v>
      </c>
      <c r="V47" s="531">
        <f>U47+'[2]Приложение №1'!U127*1000/2400</f>
        <v>839.60239999999988</v>
      </c>
      <c r="W47" s="531">
        <f>V47+'[2]Приложение №1'!V127*1000/2400</f>
        <v>839.64709999999991</v>
      </c>
      <c r="X47" s="531">
        <f>W47+'[2]Приложение №1'!W127*1000/2400</f>
        <v>839.67609999999991</v>
      </c>
      <c r="Y47" s="531">
        <f>X47+'[2]Приложение №1'!X127*1000/2400</f>
        <v>839.70059999999989</v>
      </c>
      <c r="Z47" s="531">
        <f>Y47+'[2]Приложение №1'!Y127*1000/2400</f>
        <v>839.72369999999989</v>
      </c>
      <c r="AA47" s="531">
        <f>Z47+'[2]Приложение №1'!Z127*1000/2400</f>
        <v>839.75149999999985</v>
      </c>
      <c r="AB47" s="531">
        <f>AA47+'[2]Приложение №1'!AA127*1000/2400</f>
        <v>839.77689999999984</v>
      </c>
      <c r="AC47" s="531">
        <f>AB47+'[2]Приложение №1'!AB127*1000/2400</f>
        <v>839.7996999999998</v>
      </c>
    </row>
    <row r="48" spans="1:29" s="134" customFormat="1" ht="33" customHeight="1" x14ac:dyDescent="0.25">
      <c r="A48" s="703"/>
      <c r="B48" s="745"/>
      <c r="C48" s="10">
        <v>2400</v>
      </c>
      <c r="D48" s="17" t="s">
        <v>130</v>
      </c>
      <c r="E48" s="531">
        <v>311.25</v>
      </c>
      <c r="F48" s="531">
        <f>E48+'[2]Приложение №1'!E128*1000/2400</f>
        <v>311.25439999999998</v>
      </c>
      <c r="G48" s="531">
        <f>F48+'[2]Приложение №1'!F128*1000/2400</f>
        <v>311.25889999999998</v>
      </c>
      <c r="H48" s="531">
        <f>G48+'[2]Приложение №1'!G128*1000/2400</f>
        <v>311.26310000000001</v>
      </c>
      <c r="I48" s="531">
        <f>H48+'[2]Приложение №1'!H128*1000/2400</f>
        <v>311.26740000000001</v>
      </c>
      <c r="J48" s="531">
        <f>I48+'[2]Приложение №1'!I128*1000/2400</f>
        <v>311.2715</v>
      </c>
      <c r="K48" s="531">
        <f>J48+'[2]Приложение №1'!J128*1000/2400</f>
        <v>311.27539999999999</v>
      </c>
      <c r="L48" s="531">
        <f>K48+'[2]Приложение №1'!K128*1000/2400</f>
        <v>311.27940000000001</v>
      </c>
      <c r="M48" s="531">
        <f>L48+'[2]Приложение №1'!L128*1000/2400</f>
        <v>311.28289999999998</v>
      </c>
      <c r="N48" s="531">
        <f>M48+'[2]Приложение №1'!M128*1000/2400</f>
        <v>311.29249999999996</v>
      </c>
      <c r="O48" s="531">
        <f>N48+'[2]Приложение №1'!N128*1000/2400</f>
        <v>311.30329999999998</v>
      </c>
      <c r="P48" s="531">
        <f>O48+'[2]Приложение №1'!O128*1000/2400</f>
        <v>311.31309999999996</v>
      </c>
      <c r="Q48" s="531">
        <f>P48+'[2]Приложение №1'!P128*1000/2400</f>
        <v>311.32169999999996</v>
      </c>
      <c r="R48" s="531">
        <f>Q48+'[2]Приложение №1'!Q128*1000/2400</f>
        <v>311.32829999999996</v>
      </c>
      <c r="S48" s="531">
        <f>R48+'[2]Приложение №1'!R128*1000/2400</f>
        <v>311.33949999999993</v>
      </c>
      <c r="T48" s="531">
        <f>S48+'[2]Приложение №1'!S128*1000/2400</f>
        <v>311.34989999999993</v>
      </c>
      <c r="U48" s="531">
        <f>T48+'[2]Приложение №1'!T128*1000/2400</f>
        <v>311.36089999999996</v>
      </c>
      <c r="V48" s="531">
        <f>U48+'[2]Приложение №1'!U128*1000/2400</f>
        <v>311.36969999999997</v>
      </c>
      <c r="W48" s="531">
        <f>V48+'[2]Приложение №1'!V128*1000/2400</f>
        <v>311.37809999999996</v>
      </c>
      <c r="X48" s="531">
        <f>W48+'[2]Приложение №1'!W128*1000/2400</f>
        <v>311.38359999999994</v>
      </c>
      <c r="Y48" s="531">
        <f>X48+'[2]Приложение №1'!X128*1000/2400</f>
        <v>311.38929999999993</v>
      </c>
      <c r="Z48" s="531">
        <f>Y48+'[2]Приложение №1'!Y128*1000/2400</f>
        <v>311.39489999999995</v>
      </c>
      <c r="AA48" s="531">
        <f>Z48+'[2]Приложение №1'!Z128*1000/2400</f>
        <v>311.40029999999996</v>
      </c>
      <c r="AB48" s="531">
        <f>AA48+'[2]Приложение №1'!AA128*1000/2400</f>
        <v>311.40569999999997</v>
      </c>
      <c r="AC48" s="531">
        <f>AB48+'[2]Приложение №1'!AB128*1000/2400</f>
        <v>311.41139999999996</v>
      </c>
    </row>
    <row r="49" spans="1:29" s="134" customFormat="1" ht="33" customHeight="1" x14ac:dyDescent="0.25">
      <c r="A49" s="702" t="s">
        <v>42</v>
      </c>
      <c r="B49" s="744" t="s">
        <v>43</v>
      </c>
      <c r="C49" s="10">
        <v>3600</v>
      </c>
      <c r="D49" s="17" t="s">
        <v>129</v>
      </c>
      <c r="E49" s="531">
        <v>1361.15</v>
      </c>
      <c r="F49" s="531">
        <f>E49+'[2]Приложение №1'!E25*1000/3600</f>
        <v>1361.1719000000001</v>
      </c>
      <c r="G49" s="531">
        <f>F49+'[2]Приложение №1'!F25*1000/3600</f>
        <v>1361.1934000000001</v>
      </c>
      <c r="H49" s="531">
        <f>G49+'[2]Приложение №1'!G25*1000/3600</f>
        <v>1361.2152000000001</v>
      </c>
      <c r="I49" s="531">
        <f>H49+'[2]Приложение №1'!H25*1000/3600</f>
        <v>1361.2372</v>
      </c>
      <c r="J49" s="531">
        <f>I49+'[2]Приложение №1'!I25*1000/3600</f>
        <v>1361.2597000000001</v>
      </c>
      <c r="K49" s="531">
        <f>J49+'[2]Приложение №1'!J25*1000/3600</f>
        <v>1361.2816</v>
      </c>
      <c r="L49" s="531">
        <f>K49+'[2]Приложение №1'!K25*1000/3600</f>
        <v>1361.3053</v>
      </c>
      <c r="M49" s="531">
        <f>L49+'[2]Приложение №1'!L25*1000/3600</f>
        <v>1361.3378</v>
      </c>
      <c r="N49" s="531">
        <f>M49+'[2]Приложение №1'!M25*1000/3600</f>
        <v>1361.3827000000001</v>
      </c>
      <c r="O49" s="531">
        <f>N49+'[2]Приложение №1'!N25*1000/3600</f>
        <v>1361.4322000000002</v>
      </c>
      <c r="P49" s="531">
        <f>O49+'[2]Приложение №1'!O25*1000/3600</f>
        <v>1361.4864000000002</v>
      </c>
      <c r="Q49" s="531">
        <f>P49+'[2]Приложение №1'!P25*1000/3600</f>
        <v>1361.5436000000002</v>
      </c>
      <c r="R49" s="531">
        <f>Q49+'[2]Приложение №1'!Q25*1000/3600</f>
        <v>1361.5977000000003</v>
      </c>
      <c r="S49" s="531">
        <f>R49+'[2]Приложение №1'!R25*1000/3600</f>
        <v>1361.6521000000002</v>
      </c>
      <c r="T49" s="531">
        <f>S49+'[2]Приложение №1'!S25*1000/3600</f>
        <v>1361.7039000000002</v>
      </c>
      <c r="U49" s="531">
        <f>T49+'[2]Приложение №1'!T25*1000/3600</f>
        <v>1361.7525000000003</v>
      </c>
      <c r="V49" s="531">
        <f>U49+'[2]Приложение №1'!U25*1000/3600</f>
        <v>1361.7992000000004</v>
      </c>
      <c r="W49" s="531">
        <f>V49+'[2]Приложение №1'!V25*1000/3600</f>
        <v>1361.8387000000005</v>
      </c>
      <c r="X49" s="531">
        <f>W49+'[2]Приложение №1'!W25*1000/3600</f>
        <v>1361.8725000000004</v>
      </c>
      <c r="Y49" s="531">
        <f>X49+'[2]Приложение №1'!X25*1000/3600</f>
        <v>1361.9012000000005</v>
      </c>
      <c r="Z49" s="531">
        <f>Y49+'[2]Приложение №1'!Y25*1000/3600</f>
        <v>1361.9271000000006</v>
      </c>
      <c r="AA49" s="531">
        <f>Z49+'[2]Приложение №1'!Z25*1000/3600</f>
        <v>1361.9506000000006</v>
      </c>
      <c r="AB49" s="531">
        <f>AA49+'[2]Приложение №1'!AA25*1000/3600</f>
        <v>1361.9736000000005</v>
      </c>
      <c r="AC49" s="531">
        <f>AB49+'[2]Приложение №1'!AB25*1000/3600</f>
        <v>1361.9966000000004</v>
      </c>
    </row>
    <row r="50" spans="1:29" s="134" customFormat="1" ht="33" customHeight="1" x14ac:dyDescent="0.25">
      <c r="A50" s="703"/>
      <c r="B50" s="745"/>
      <c r="C50" s="10">
        <v>3600</v>
      </c>
      <c r="D50" s="17" t="s">
        <v>130</v>
      </c>
      <c r="E50" s="531">
        <v>1501.7</v>
      </c>
      <c r="F50" s="531">
        <f>E50+'[2]Приложение №1'!E26*1000/3600</f>
        <v>1501.71</v>
      </c>
      <c r="G50" s="531">
        <f>F50+'[2]Приложение №1'!F26*1000/3600</f>
        <v>1501.7199000000001</v>
      </c>
      <c r="H50" s="531">
        <f>G50+'[2]Приложение №1'!G26*1000/3600</f>
        <v>1501.7299</v>
      </c>
      <c r="I50" s="531">
        <f>H50+'[2]Приложение №1'!H26*1000/3600</f>
        <v>1501.7398000000001</v>
      </c>
      <c r="J50" s="531">
        <f>I50+'[2]Приложение №1'!I26*1000/3600</f>
        <v>1501.7499</v>
      </c>
      <c r="K50" s="531">
        <f>J50+'[2]Приложение №1'!J26*1000/3600</f>
        <v>1501.7598</v>
      </c>
      <c r="L50" s="531">
        <f>K50+'[2]Приложение №1'!K26*1000/3600</f>
        <v>1501.7695000000001</v>
      </c>
      <c r="M50" s="531">
        <f>L50+'[2]Приложение №1'!L26*1000/3600</f>
        <v>1501.7815000000001</v>
      </c>
      <c r="N50" s="531">
        <f>M50+'[2]Приложение №1'!M26*1000/3600</f>
        <v>1501.7986000000001</v>
      </c>
      <c r="O50" s="531">
        <f>N50+'[2]Приложение №1'!N26*1000/3600</f>
        <v>1501.8130000000001</v>
      </c>
      <c r="P50" s="531">
        <f>O50+'[2]Приложение №1'!O26*1000/3600</f>
        <v>1501.8298000000002</v>
      </c>
      <c r="Q50" s="531">
        <f>P50+'[2]Приложение №1'!P26*1000/3600</f>
        <v>1501.8487000000002</v>
      </c>
      <c r="R50" s="531">
        <f>Q50+'[2]Приложение №1'!Q26*1000/3600</f>
        <v>1501.8647000000003</v>
      </c>
      <c r="S50" s="531">
        <f>R50+'[2]Приложение №1'!R26*1000/3600</f>
        <v>1501.8814000000002</v>
      </c>
      <c r="T50" s="531">
        <f>S50+'[2]Приложение №1'!S26*1000/3600</f>
        <v>1501.8974000000003</v>
      </c>
      <c r="U50" s="531">
        <f>T50+'[2]Приложение №1'!T26*1000/3600</f>
        <v>1501.9127000000003</v>
      </c>
      <c r="V50" s="531">
        <f>U50+'[2]Приложение №1'!U26*1000/3600</f>
        <v>1501.9254000000003</v>
      </c>
      <c r="W50" s="531">
        <f>V50+'[2]Приложение №1'!V26*1000/3600</f>
        <v>1501.9367000000002</v>
      </c>
      <c r="X50" s="531">
        <f>W50+'[2]Приложение №1'!W26*1000/3600</f>
        <v>1501.9478000000001</v>
      </c>
      <c r="Y50" s="531">
        <f>X50+'[2]Приложение №1'!X26*1000/3600</f>
        <v>1501.9580000000001</v>
      </c>
      <c r="Z50" s="531">
        <f>Y50+'[2]Приложение №1'!Y26*1000/3600</f>
        <v>1501.9682</v>
      </c>
      <c r="AA50" s="531">
        <f>Z50+'[2]Приложение №1'!Z26*1000/3600</f>
        <v>1501.9783</v>
      </c>
      <c r="AB50" s="531">
        <f>AA50+'[2]Приложение №1'!AA26*1000/3600</f>
        <v>1501.9884</v>
      </c>
      <c r="AC50" s="531">
        <f>AB50+'[2]Приложение №1'!AB26*1000/3600</f>
        <v>1501.9986999999999</v>
      </c>
    </row>
    <row r="51" spans="1:29" s="134" customFormat="1" ht="33" customHeight="1" x14ac:dyDescent="0.25">
      <c r="A51" s="702" t="s">
        <v>44</v>
      </c>
      <c r="B51" s="744" t="s">
        <v>45</v>
      </c>
      <c r="C51" s="10">
        <v>3600</v>
      </c>
      <c r="D51" s="17" t="s">
        <v>129</v>
      </c>
      <c r="E51" s="531">
        <v>1352.99</v>
      </c>
      <c r="F51" s="531">
        <f>E51+'[2]Приложение №1'!E28*1000/3600</f>
        <v>1353.0273</v>
      </c>
      <c r="G51" s="531">
        <f>F51+'[2]Приложение №1'!F28*1000/3600</f>
        <v>1353.0637999999999</v>
      </c>
      <c r="H51" s="531">
        <f>G51+'[2]Приложение №1'!G28*1000/3600</f>
        <v>1353.0992999999999</v>
      </c>
      <c r="I51" s="531">
        <f>H51+'[2]Приложение №1'!H28*1000/3600</f>
        <v>1353.1384999999998</v>
      </c>
      <c r="J51" s="531">
        <f>I51+'[2]Приложение №1'!I28*1000/3600</f>
        <v>1353.1777999999997</v>
      </c>
      <c r="K51" s="531">
        <f>J51+'[2]Приложение №1'!J28*1000/3600</f>
        <v>1353.2138999999997</v>
      </c>
      <c r="L51" s="531">
        <f>K51+'[2]Приложение №1'!K28*1000/3600</f>
        <v>1353.2641999999998</v>
      </c>
      <c r="M51" s="531">
        <f>L51+'[2]Приложение №1'!L28*1000/3600</f>
        <v>1353.3265999999999</v>
      </c>
      <c r="N51" s="531">
        <f>M51+'[2]Приложение №1'!M28*1000/3600</f>
        <v>1353.3970999999999</v>
      </c>
      <c r="O51" s="531">
        <f>N51+'[2]Приложение №1'!N28*1000/3600</f>
        <v>1353.4702</v>
      </c>
      <c r="P51" s="531">
        <f>O51+'[2]Приложение №1'!O28*1000/3600</f>
        <v>1353.5444</v>
      </c>
      <c r="Q51" s="531">
        <f>P51+'[2]Приложение №1'!P28*1000/3600</f>
        <v>1353.6192000000001</v>
      </c>
      <c r="R51" s="531">
        <f>Q51+'[2]Приложение №1'!Q28*1000/3600</f>
        <v>1353.6940000000002</v>
      </c>
      <c r="S51" s="531">
        <f>R51+'[2]Приложение №1'!R28*1000/3600</f>
        <v>1353.7684000000002</v>
      </c>
      <c r="T51" s="531">
        <f>S51+'[2]Приложение №1'!S28*1000/3600</f>
        <v>1353.8422</v>
      </c>
      <c r="U51" s="531">
        <f>T51+'[2]Приложение №1'!T28*1000/3600</f>
        <v>1353.9177999999999</v>
      </c>
      <c r="V51" s="531">
        <f>U51+'[2]Приложение №1'!U28*1000/3600</f>
        <v>1353.9936</v>
      </c>
      <c r="W51" s="531">
        <f>V51+'[2]Приложение №1'!V28*1000/3600</f>
        <v>1354.068</v>
      </c>
      <c r="X51" s="531">
        <f>W51+'[2]Приложение №1'!W28*1000/3600</f>
        <v>1354.1356000000001</v>
      </c>
      <c r="Y51" s="531">
        <f>X51+'[2]Приложение №1'!X28*1000/3600</f>
        <v>1354.1921</v>
      </c>
      <c r="Z51" s="531">
        <f>Y51+'[2]Приложение №1'!Y28*1000/3600</f>
        <v>1354.2436</v>
      </c>
      <c r="AA51" s="531">
        <f>Z51+'[2]Приложение №1'!Z28*1000/3600</f>
        <v>1354.2928999999999</v>
      </c>
      <c r="AB51" s="531">
        <f>AA51+'[2]Приложение №1'!AA28*1000/3600</f>
        <v>1354.3379</v>
      </c>
      <c r="AC51" s="531">
        <f>AB51+'[2]Приложение №1'!AB28*1000/3600</f>
        <v>1354.3779999999999</v>
      </c>
    </row>
    <row r="52" spans="1:29" s="134" customFormat="1" ht="33" customHeight="1" x14ac:dyDescent="0.25">
      <c r="A52" s="703"/>
      <c r="B52" s="745"/>
      <c r="C52" s="10">
        <v>3600</v>
      </c>
      <c r="D52" s="17" t="s">
        <v>130</v>
      </c>
      <c r="E52" s="531">
        <v>298.73</v>
      </c>
      <c r="F52" s="531">
        <f>E52+'[2]Приложение №1'!E29*1000/3600</f>
        <v>298.74</v>
      </c>
      <c r="G52" s="531">
        <f>F52+'[2]Приложение №1'!F29*1000/3600</f>
        <v>298.74990000000003</v>
      </c>
      <c r="H52" s="531">
        <f>G52+'[2]Приложение №1'!G29*1000/3600</f>
        <v>298.75990000000002</v>
      </c>
      <c r="I52" s="531">
        <f>H52+'[2]Приложение №1'!H29*1000/3600</f>
        <v>298.76980000000003</v>
      </c>
      <c r="J52" s="531">
        <f>I52+'[2]Приложение №1'!I29*1000/3600</f>
        <v>298.77990000000005</v>
      </c>
      <c r="K52" s="531">
        <f>J52+'[2]Приложение №1'!J29*1000/3600</f>
        <v>298.78980000000007</v>
      </c>
      <c r="L52" s="531">
        <f>K52+'[2]Приложение №1'!K29*1000/3600</f>
        <v>298.79950000000008</v>
      </c>
      <c r="M52" s="531">
        <f>L52+'[2]Приложение №1'!L29*1000/3600</f>
        <v>298.81150000000008</v>
      </c>
      <c r="N52" s="531">
        <f>M52+'[2]Приложение №1'!M29*1000/3600</f>
        <v>298.82860000000011</v>
      </c>
      <c r="O52" s="531">
        <f>N52+'[2]Приложение №1'!N29*1000/3600</f>
        <v>298.84300000000013</v>
      </c>
      <c r="P52" s="531">
        <f>O52+'[2]Приложение №1'!O29*1000/3600</f>
        <v>298.85980000000012</v>
      </c>
      <c r="Q52" s="531">
        <f>P52+'[2]Приложение №1'!P29*1000/3600</f>
        <v>298.87870000000009</v>
      </c>
      <c r="R52" s="531">
        <f>Q52+'[2]Приложение №1'!Q29*1000/3600</f>
        <v>298.89470000000011</v>
      </c>
      <c r="S52" s="531">
        <f>R52+'[2]Приложение №1'!R29*1000/3600</f>
        <v>298.91140000000013</v>
      </c>
      <c r="T52" s="531">
        <f>S52+'[2]Приложение №1'!S29*1000/3600</f>
        <v>298.92740000000015</v>
      </c>
      <c r="U52" s="531">
        <f>T52+'[2]Приложение №1'!T29*1000/3600</f>
        <v>298.94270000000017</v>
      </c>
      <c r="V52" s="531">
        <f>U52+'[2]Приложение №1'!U29*1000/3600</f>
        <v>298.95540000000017</v>
      </c>
      <c r="W52" s="531">
        <f>V52+'[2]Приложение №1'!V29*1000/3600</f>
        <v>298.96670000000017</v>
      </c>
      <c r="X52" s="531">
        <f>W52+'[2]Приложение №1'!W29*1000/3600</f>
        <v>298.97780000000017</v>
      </c>
      <c r="Y52" s="531">
        <f>X52+'[2]Приложение №1'!X29*1000/3600</f>
        <v>298.98800000000017</v>
      </c>
      <c r="Z52" s="531">
        <f>Y52+'[2]Приложение №1'!Y29*1000/3600</f>
        <v>298.99820000000017</v>
      </c>
      <c r="AA52" s="531">
        <f>Z52+'[2]Приложение №1'!Z29*1000/3600</f>
        <v>299.00830000000019</v>
      </c>
      <c r="AB52" s="531">
        <f>AA52+'[2]Приложение №1'!AA29*1000/3600</f>
        <v>299.01840000000021</v>
      </c>
      <c r="AC52" s="531">
        <f>AB52+'[2]Приложение №1'!AB29*1000/3600</f>
        <v>299.02870000000019</v>
      </c>
    </row>
    <row r="53" spans="1:29" s="134" customFormat="1" ht="33" customHeight="1" x14ac:dyDescent="0.25">
      <c r="A53" s="702" t="s">
        <v>46</v>
      </c>
      <c r="B53" s="744" t="s">
        <v>137</v>
      </c>
      <c r="C53" s="10">
        <v>4800</v>
      </c>
      <c r="D53" s="17" t="s">
        <v>129</v>
      </c>
      <c r="E53" s="531">
        <v>6257.67</v>
      </c>
      <c r="F53" s="531">
        <f>E53+'[2]Приложение №1'!E31*1000/4800</f>
        <v>6257.8118000000004</v>
      </c>
      <c r="G53" s="531">
        <f>F53+'[2]Приложение №1'!F31*1000/4800</f>
        <v>6257.9503000000004</v>
      </c>
      <c r="H53" s="531">
        <f>G53+'[2]Приложение №1'!G31*1000/4800</f>
        <v>6258.09</v>
      </c>
      <c r="I53" s="531">
        <f>H53+'[2]Приложение №1'!H31*1000/4800</f>
        <v>6258.2244000000001</v>
      </c>
      <c r="J53" s="531">
        <f>I53+'[2]Приложение №1'!I31*1000/4800</f>
        <v>6258.3580000000002</v>
      </c>
      <c r="K53" s="531">
        <f>J53+'[2]Приложение №1'!J31*1000/4800</f>
        <v>6258.4971999999998</v>
      </c>
      <c r="L53" s="531">
        <f>K53+'[2]Приложение №1'!K31*1000/4800</f>
        <v>6258.6376</v>
      </c>
      <c r="M53" s="531">
        <f>L53+'[2]Приложение №1'!L31*1000/4800</f>
        <v>6258.8082000000004</v>
      </c>
      <c r="N53" s="531">
        <f>M53+'[2]Приложение №1'!M31*1000/4800</f>
        <v>6258.9961000000003</v>
      </c>
      <c r="O53" s="531">
        <f>N53+'[2]Приложение №1'!N31*1000/4800</f>
        <v>6259.1934000000001</v>
      </c>
      <c r="P53" s="531">
        <f>O53+'[2]Приложение №1'!O31*1000/4800</f>
        <v>6259.3960999999999</v>
      </c>
      <c r="Q53" s="531">
        <f>P53+'[2]Приложение №1'!P31*1000/4800</f>
        <v>6259.5969999999998</v>
      </c>
      <c r="R53" s="531">
        <f>Q53+'[2]Приложение №1'!Q31*1000/4800</f>
        <v>6259.7986000000001</v>
      </c>
      <c r="S53" s="531">
        <f>R53+'[2]Приложение №1'!R31*1000/4800</f>
        <v>6259.9957999999997</v>
      </c>
      <c r="T53" s="531">
        <f>S53+'[2]Приложение №1'!S31*1000/4800</f>
        <v>6260.1980999999996</v>
      </c>
      <c r="U53" s="531">
        <f>T53+'[2]Приложение №1'!T31*1000/4800</f>
        <v>6260.4014999999999</v>
      </c>
      <c r="V53" s="531">
        <f>U53+'[2]Приложение №1'!U31*1000/4800</f>
        <v>6260.6058000000003</v>
      </c>
      <c r="W53" s="531">
        <f>V53+'[2]Приложение №1'!V31*1000/4800</f>
        <v>6260.7998000000007</v>
      </c>
      <c r="X53" s="531">
        <f>W53+'[2]Приложение №1'!W31*1000/4800</f>
        <v>6260.971700000001</v>
      </c>
      <c r="Y53" s="531">
        <f>X53+'[2]Приложение №1'!X31*1000/4800</f>
        <v>6261.1365000000005</v>
      </c>
      <c r="Z53" s="531">
        <f>Y53+'[2]Приложение №1'!Y31*1000/4800</f>
        <v>6261.2904000000008</v>
      </c>
      <c r="AA53" s="531">
        <f>Z53+'[2]Приложение №1'!Z31*1000/4800</f>
        <v>6261.4442000000008</v>
      </c>
      <c r="AB53" s="531">
        <f>AA53+'[2]Приложение №1'!AA31*1000/4800</f>
        <v>6261.5969000000005</v>
      </c>
      <c r="AC53" s="531">
        <f>AB53+'[2]Приложение №1'!AB31*1000/4800</f>
        <v>6261.7484000000004</v>
      </c>
    </row>
    <row r="54" spans="1:29" s="134" customFormat="1" ht="33" customHeight="1" x14ac:dyDescent="0.25">
      <c r="A54" s="703"/>
      <c r="B54" s="745"/>
      <c r="C54" s="10">
        <v>4800</v>
      </c>
      <c r="D54" s="17" t="s">
        <v>130</v>
      </c>
      <c r="E54" s="531">
        <v>2491.13</v>
      </c>
      <c r="F54" s="531">
        <f>E54+'[2]Приложение №1'!E32*1000/4800</f>
        <v>2491.1865000000003</v>
      </c>
      <c r="G54" s="531">
        <f>F54+'[2]Приложение №1'!F32*1000/4800</f>
        <v>2491.2413000000001</v>
      </c>
      <c r="H54" s="531">
        <f>G54+'[2]Приложение №1'!G32*1000/4800</f>
        <v>2491.2991999999999</v>
      </c>
      <c r="I54" s="531">
        <f>H54+'[2]Приложение №1'!H32*1000/4800</f>
        <v>2491.3575999999998</v>
      </c>
      <c r="J54" s="531">
        <f>I54+'[2]Приложение №1'!I32*1000/4800</f>
        <v>2491.4151999999999</v>
      </c>
      <c r="K54" s="531">
        <f>J54+'[2]Приложение №1'!J32*1000/4800</f>
        <v>2491.4724999999999</v>
      </c>
      <c r="L54" s="531">
        <f>K54+'[2]Приложение №1'!K32*1000/4800</f>
        <v>2491.5263999999997</v>
      </c>
      <c r="M54" s="531">
        <f>L54+'[2]Приложение №1'!L32*1000/4800</f>
        <v>2491.5821999999998</v>
      </c>
      <c r="N54" s="531">
        <f>M54+'[2]Приложение №1'!M32*1000/4800</f>
        <v>2491.6419999999998</v>
      </c>
      <c r="O54" s="531">
        <f>N54+'[2]Приложение №1'!N32*1000/4800</f>
        <v>2491.7001</v>
      </c>
      <c r="P54" s="531">
        <f>O54+'[2]Приложение №1'!O32*1000/4800</f>
        <v>2491.7674999999999</v>
      </c>
      <c r="Q54" s="531">
        <f>P54+'[2]Приложение №1'!P32*1000/4800</f>
        <v>2491.8339000000001</v>
      </c>
      <c r="R54" s="531">
        <f>Q54+'[2]Приложение №1'!Q32*1000/4800</f>
        <v>2491.8996000000002</v>
      </c>
      <c r="S54" s="531">
        <f>R54+'[2]Приложение №1'!R32*1000/4800</f>
        <v>2491.9642000000003</v>
      </c>
      <c r="T54" s="531">
        <f>S54+'[2]Приложение №1'!S32*1000/4800</f>
        <v>2492.0333000000005</v>
      </c>
      <c r="U54" s="531">
        <f>T54+'[2]Приложение №1'!T32*1000/4800</f>
        <v>2492.1028000000006</v>
      </c>
      <c r="V54" s="531">
        <f>U54+'[2]Приложение №1'!U32*1000/4800</f>
        <v>2492.1722000000004</v>
      </c>
      <c r="W54" s="531">
        <f>V54+'[2]Приложение №1'!V32*1000/4800</f>
        <v>2492.2391000000002</v>
      </c>
      <c r="X54" s="531">
        <f>W54+'[2]Приложение №1'!W32*1000/4800</f>
        <v>2492.3044000000004</v>
      </c>
      <c r="Y54" s="531">
        <f>X54+'[2]Приложение №1'!X32*1000/4800</f>
        <v>2492.3665000000005</v>
      </c>
      <c r="Z54" s="531">
        <f>Y54+'[2]Приложение №1'!Y32*1000/4800</f>
        <v>2492.4230000000007</v>
      </c>
      <c r="AA54" s="531">
        <f>Z54+'[2]Приложение №1'!Z32*1000/4800</f>
        <v>2492.4782000000005</v>
      </c>
      <c r="AB54" s="531">
        <f>AA54+'[2]Приложение №1'!AA32*1000/4800</f>
        <v>2492.5333000000005</v>
      </c>
      <c r="AC54" s="531">
        <f>AB54+'[2]Приложение №1'!AB32*1000/4800</f>
        <v>2492.5918000000006</v>
      </c>
    </row>
    <row r="55" spans="1:29" s="134" customFormat="1" ht="33" customHeight="1" x14ac:dyDescent="0.25">
      <c r="A55" s="702" t="s">
        <v>47</v>
      </c>
      <c r="B55" s="744" t="s">
        <v>282</v>
      </c>
      <c r="C55" s="10">
        <v>3600</v>
      </c>
      <c r="D55" s="17" t="s">
        <v>129</v>
      </c>
      <c r="E55" s="531">
        <v>6677.85</v>
      </c>
      <c r="F55" s="531">
        <f>E55+'[2]Приложение №1'!E34*1000/3600</f>
        <v>6677.85</v>
      </c>
      <c r="G55" s="531">
        <f>F55+'[2]Приложение №1'!F34*1000/3600</f>
        <v>6677.85</v>
      </c>
      <c r="H55" s="531">
        <f>G55+'[2]Приложение №1'!G34*1000/3600</f>
        <v>6677.85</v>
      </c>
      <c r="I55" s="531">
        <f>H55+'[2]Приложение №1'!H34*1000/3600</f>
        <v>6677.85</v>
      </c>
      <c r="J55" s="531">
        <f>I55+'[2]Приложение №1'!I34*1000/3600</f>
        <v>6677.85</v>
      </c>
      <c r="K55" s="531">
        <f>J55+'[2]Приложение №1'!J34*1000/3600</f>
        <v>6677.85</v>
      </c>
      <c r="L55" s="531">
        <f>K55+'[2]Приложение №1'!K34*1000/3600</f>
        <v>6677.85</v>
      </c>
      <c r="M55" s="531">
        <f>L55+'[2]Приложение №1'!L34*1000/3600</f>
        <v>6677.85</v>
      </c>
      <c r="N55" s="531">
        <f>M55+'[2]Приложение №1'!M34*1000/3600</f>
        <v>6677.85</v>
      </c>
      <c r="O55" s="531">
        <f>N55+'[2]Приложение №1'!N34*1000/3600</f>
        <v>6677.85</v>
      </c>
      <c r="P55" s="531">
        <f>O55+'[2]Приложение №1'!O34*1000/3600</f>
        <v>6677.85</v>
      </c>
      <c r="Q55" s="531">
        <f>P55+'[2]Приложение №1'!P34*1000/3600</f>
        <v>6677.85</v>
      </c>
      <c r="R55" s="531">
        <f>Q55+'[2]Приложение №1'!Q34*1000/3600</f>
        <v>6677.85</v>
      </c>
      <c r="S55" s="531">
        <f>R55+'[2]Приложение №1'!R34*1000/3600</f>
        <v>6677.85</v>
      </c>
      <c r="T55" s="531">
        <f>S55+'[2]Приложение №1'!S34*1000/3600</f>
        <v>6677.85</v>
      </c>
      <c r="U55" s="531">
        <f>T55+'[2]Приложение №1'!T34*1000/3600</f>
        <v>6677.85</v>
      </c>
      <c r="V55" s="531">
        <f>U55+'[2]Приложение №1'!U34*1000/3600</f>
        <v>6677.85</v>
      </c>
      <c r="W55" s="531">
        <f>V55+'[2]Приложение №1'!V34*1000/3600</f>
        <v>6677.85</v>
      </c>
      <c r="X55" s="531">
        <f>W55+'[2]Приложение №1'!W34*1000/3600</f>
        <v>6677.85</v>
      </c>
      <c r="Y55" s="531">
        <f>X55+'[2]Приложение №1'!X34*1000/3600</f>
        <v>6677.85</v>
      </c>
      <c r="Z55" s="531">
        <f>Y55+'[2]Приложение №1'!Y34*1000/3600</f>
        <v>6677.85</v>
      </c>
      <c r="AA55" s="531">
        <f>Z55+'[2]Приложение №1'!Z34*1000/3600</f>
        <v>6677.85</v>
      </c>
      <c r="AB55" s="531">
        <f>AA55+'[2]Приложение №1'!AA34*1000/3600</f>
        <v>6677.85</v>
      </c>
      <c r="AC55" s="531">
        <f>AB55+'[2]Приложение №1'!AB34*1000/3600</f>
        <v>6677.85</v>
      </c>
    </row>
    <row r="56" spans="1:29" s="134" customFormat="1" ht="33" customHeight="1" x14ac:dyDescent="0.25">
      <c r="A56" s="703"/>
      <c r="B56" s="745"/>
      <c r="C56" s="10">
        <v>3600</v>
      </c>
      <c r="D56" s="17" t="s">
        <v>130</v>
      </c>
      <c r="E56" s="531">
        <v>20.03</v>
      </c>
      <c r="F56" s="531">
        <f>E56+'[2]Приложение №1'!E35*1000/3600</f>
        <v>20.03</v>
      </c>
      <c r="G56" s="531">
        <f>F56+'[2]Приложение №1'!F35*1000/3600</f>
        <v>20.03</v>
      </c>
      <c r="H56" s="531">
        <f>G56+'[2]Приложение №1'!G35*1000/3600</f>
        <v>20.03</v>
      </c>
      <c r="I56" s="531">
        <f>H56+'[2]Приложение №1'!H35*1000/3600</f>
        <v>20.03</v>
      </c>
      <c r="J56" s="531">
        <f>I56+'[2]Приложение №1'!I35*1000/3600</f>
        <v>20.03</v>
      </c>
      <c r="K56" s="531">
        <f>J56+'[2]Приложение №1'!J35*1000/3600</f>
        <v>20.03</v>
      </c>
      <c r="L56" s="531">
        <f>K56+'[2]Приложение №1'!K35*1000/3600</f>
        <v>20.03</v>
      </c>
      <c r="M56" s="531">
        <f>L56+'[2]Приложение №1'!L35*1000/3600</f>
        <v>20.03</v>
      </c>
      <c r="N56" s="531">
        <f>M56+'[2]Приложение №1'!M35*1000/3600</f>
        <v>20.03</v>
      </c>
      <c r="O56" s="531">
        <f>N56+'[2]Приложение №1'!N35*1000/3600</f>
        <v>20.03</v>
      </c>
      <c r="P56" s="531">
        <f>O56+'[2]Приложение №1'!O35*1000/3600</f>
        <v>20.03</v>
      </c>
      <c r="Q56" s="531">
        <f>P56+'[2]Приложение №1'!P35*1000/3600</f>
        <v>20.03</v>
      </c>
      <c r="R56" s="531">
        <f>Q56+'[2]Приложение №1'!Q35*1000/3600</f>
        <v>20.03</v>
      </c>
      <c r="S56" s="531">
        <f>R56+'[2]Приложение №1'!R35*1000/3600</f>
        <v>20.03</v>
      </c>
      <c r="T56" s="531">
        <f>S56+'[2]Приложение №1'!S35*1000/3600</f>
        <v>20.03</v>
      </c>
      <c r="U56" s="531">
        <f>T56+'[2]Приложение №1'!T35*1000/3600</f>
        <v>20.03</v>
      </c>
      <c r="V56" s="531">
        <f>U56+'[2]Приложение №1'!U35*1000/3600</f>
        <v>20.03</v>
      </c>
      <c r="W56" s="531">
        <f>V56+'[2]Приложение №1'!V35*1000/3600</f>
        <v>20.03</v>
      </c>
      <c r="X56" s="531">
        <f>W56+'[2]Приложение №1'!W35*1000/3600</f>
        <v>20.03</v>
      </c>
      <c r="Y56" s="531">
        <f>X56+'[2]Приложение №1'!X35*1000/3600</f>
        <v>20.03</v>
      </c>
      <c r="Z56" s="531">
        <f>Y56+'[2]Приложение №1'!Y35*1000/3600</f>
        <v>20.03</v>
      </c>
      <c r="AA56" s="531">
        <f>Z56+'[2]Приложение №1'!Z35*1000/3600</f>
        <v>20.03</v>
      </c>
      <c r="AB56" s="531">
        <f>AA56+'[2]Приложение №1'!AA35*1000/3600</f>
        <v>20.03</v>
      </c>
      <c r="AC56" s="531">
        <f>AB56+'[2]Приложение №1'!AB35*1000/3600</f>
        <v>20.03</v>
      </c>
    </row>
    <row r="57" spans="1:29" s="134" customFormat="1" ht="33" customHeight="1" x14ac:dyDescent="0.25">
      <c r="A57" s="702" t="s">
        <v>49</v>
      </c>
      <c r="B57" s="744" t="s">
        <v>138</v>
      </c>
      <c r="C57" s="10">
        <v>4800</v>
      </c>
      <c r="D57" s="17" t="s">
        <v>129</v>
      </c>
      <c r="E57" s="531">
        <v>619.54999999999995</v>
      </c>
      <c r="F57" s="531">
        <f>E57+'[2]Приложение №1'!E37*1000/4800</f>
        <v>619.56039999999996</v>
      </c>
      <c r="G57" s="531">
        <f>F57+'[2]Приложение №1'!F37*1000/4800</f>
        <v>619.5702</v>
      </c>
      <c r="H57" s="531">
        <f>G57+'[2]Приложение №1'!G37*1000/4800</f>
        <v>619.57920000000001</v>
      </c>
      <c r="I57" s="531">
        <f>H57+'[2]Приложение №1'!H37*1000/4800</f>
        <v>619.58780000000002</v>
      </c>
      <c r="J57" s="531">
        <f>I57+'[2]Приложение №1'!I37*1000/4800</f>
        <v>619.59680000000003</v>
      </c>
      <c r="K57" s="531">
        <f>J57+'[2]Приложение №1'!J37*1000/4800</f>
        <v>619.60649999999998</v>
      </c>
      <c r="L57" s="531">
        <f>K57+'[2]Приложение №1'!K37*1000/4800</f>
        <v>619.61630000000002</v>
      </c>
      <c r="M57" s="531">
        <f>L57+'[2]Приложение №1'!L37*1000/4800</f>
        <v>619.62670000000003</v>
      </c>
      <c r="N57" s="531">
        <f>M57+'[2]Приложение №1'!M37*1000/4800</f>
        <v>619.63840000000005</v>
      </c>
      <c r="O57" s="531">
        <f>N57+'[2]Приложение №1'!N37*1000/4800</f>
        <v>619.65140000000008</v>
      </c>
      <c r="P57" s="531">
        <f>O57+'[2]Приложение №1'!O37*1000/4800</f>
        <v>619.66420000000005</v>
      </c>
      <c r="Q57" s="531">
        <f>P57+'[2]Приложение №1'!P37*1000/4800</f>
        <v>619.67790000000002</v>
      </c>
      <c r="R57" s="531">
        <f>Q57+'[2]Приложение №1'!Q37*1000/4800</f>
        <v>619.69119999999998</v>
      </c>
      <c r="S57" s="531">
        <f>R57+'[2]Приложение №1'!R37*1000/4800</f>
        <v>619.7038</v>
      </c>
      <c r="T57" s="531">
        <f>S57+'[2]Приложение №1'!S37*1000/4800</f>
        <v>619.7165</v>
      </c>
      <c r="U57" s="531">
        <f>T57+'[2]Приложение №1'!T37*1000/4800</f>
        <v>619.72950000000003</v>
      </c>
      <c r="V57" s="531">
        <f>U57+'[2]Приложение №1'!U37*1000/4800</f>
        <v>619.74180000000001</v>
      </c>
      <c r="W57" s="531">
        <f>V57+'[2]Приложение №1'!V37*1000/4800</f>
        <v>619.75360000000001</v>
      </c>
      <c r="X57" s="531">
        <f>W57+'[2]Приложение №1'!W37*1000/4800</f>
        <v>619.76490000000001</v>
      </c>
      <c r="Y57" s="531">
        <f>X57+'[2]Приложение №1'!X37*1000/4800</f>
        <v>619.77679999999998</v>
      </c>
      <c r="Z57" s="531">
        <f>Y57+'[2]Приложение №1'!Y37*1000/4800</f>
        <v>619.78679999999997</v>
      </c>
      <c r="AA57" s="531">
        <f>Z57+'[2]Приложение №1'!Z37*1000/4800</f>
        <v>619.79809999999998</v>
      </c>
      <c r="AB57" s="531">
        <f>AA57+'[2]Приложение №1'!AA37*1000/4800</f>
        <v>619.80880000000002</v>
      </c>
      <c r="AC57" s="531">
        <f>AB57+'[2]Приложение №1'!AB37*1000/4800</f>
        <v>619.81939999999997</v>
      </c>
    </row>
    <row r="58" spans="1:29" s="134" customFormat="1" ht="33" customHeight="1" x14ac:dyDescent="0.25">
      <c r="A58" s="703"/>
      <c r="B58" s="745"/>
      <c r="C58" s="10">
        <v>4800</v>
      </c>
      <c r="D58" s="17" t="s">
        <v>130</v>
      </c>
      <c r="E58" s="531">
        <v>363.87</v>
      </c>
      <c r="F58" s="531">
        <f>E58+'[2]Приложение №1'!E38*1000/4800</f>
        <v>363.92650000000003</v>
      </c>
      <c r="G58" s="531">
        <f>F58+'[2]Приложение №1'!F38*1000/4800</f>
        <v>363.98130000000003</v>
      </c>
      <c r="H58" s="531">
        <f>G58+'[2]Приложение №1'!G38*1000/4800</f>
        <v>364.03920000000005</v>
      </c>
      <c r="I58" s="531">
        <f>H58+'[2]Приложение №1'!H38*1000/4800</f>
        <v>364.09760000000006</v>
      </c>
      <c r="J58" s="531">
        <f>I58+'[2]Приложение №1'!I38*1000/4800</f>
        <v>364.15520000000004</v>
      </c>
      <c r="K58" s="531">
        <f>J58+'[2]Приложение №1'!J38*1000/4800</f>
        <v>364.21250000000003</v>
      </c>
      <c r="L58" s="531">
        <f>K58+'[2]Приложение №1'!K38*1000/4800</f>
        <v>364.26640000000003</v>
      </c>
      <c r="M58" s="531">
        <f>L58+'[2]Приложение №1'!L38*1000/4800</f>
        <v>364.32220000000001</v>
      </c>
      <c r="N58" s="531">
        <f>M58+'[2]Приложение №1'!M38*1000/4800</f>
        <v>364.38200000000001</v>
      </c>
      <c r="O58" s="531">
        <f>N58+'[2]Приложение №1'!N38*1000/4800</f>
        <v>364.44010000000003</v>
      </c>
      <c r="P58" s="531">
        <f>O58+'[2]Приложение №1'!O38*1000/4800</f>
        <v>364.50750000000005</v>
      </c>
      <c r="Q58" s="531">
        <f>P58+'[2]Приложение №1'!P38*1000/4800</f>
        <v>364.57390000000004</v>
      </c>
      <c r="R58" s="531">
        <f>Q58+'[2]Приложение №1'!Q38*1000/4800</f>
        <v>364.63960000000003</v>
      </c>
      <c r="S58" s="531">
        <f>R58+'[2]Приложение №1'!R38*1000/4800</f>
        <v>364.70420000000001</v>
      </c>
      <c r="T58" s="531">
        <f>S58+'[2]Приложение №1'!S38*1000/4800</f>
        <v>364.77330000000001</v>
      </c>
      <c r="U58" s="531">
        <f>T58+'[2]Приложение №1'!T38*1000/4800</f>
        <v>364.84280000000001</v>
      </c>
      <c r="V58" s="531">
        <f>U58+'[2]Приложение №1'!U38*1000/4800</f>
        <v>364.91219999999998</v>
      </c>
      <c r="W58" s="531">
        <f>V58+'[2]Приложение №1'!V38*1000/4800</f>
        <v>364.97909999999996</v>
      </c>
      <c r="X58" s="531">
        <f>W58+'[2]Приложение №1'!W38*1000/4800</f>
        <v>365.04439999999994</v>
      </c>
      <c r="Y58" s="531">
        <f>X58+'[2]Приложение №1'!X38*1000/4800</f>
        <v>365.10649999999993</v>
      </c>
      <c r="Z58" s="531">
        <f>Y58+'[2]Приложение №1'!Y38*1000/4800</f>
        <v>365.16299999999995</v>
      </c>
      <c r="AA58" s="531">
        <f>Z58+'[2]Приложение №1'!Z38*1000/4800</f>
        <v>365.21819999999997</v>
      </c>
      <c r="AB58" s="531">
        <f>AA58+'[2]Приложение №1'!AA38*1000/4800</f>
        <v>365.27329999999995</v>
      </c>
      <c r="AC58" s="531">
        <f>AB58+'[2]Приложение №1'!AB38*1000/4800</f>
        <v>365.33179999999993</v>
      </c>
    </row>
    <row r="59" spans="1:29" s="134" customFormat="1" ht="33" customHeight="1" x14ac:dyDescent="0.25">
      <c r="A59" s="702" t="s">
        <v>51</v>
      </c>
      <c r="B59" s="744" t="s">
        <v>139</v>
      </c>
      <c r="C59" s="10">
        <v>7200</v>
      </c>
      <c r="D59" s="17" t="s">
        <v>129</v>
      </c>
      <c r="E59" s="531">
        <v>5929.21</v>
      </c>
      <c r="F59" s="531">
        <f>E59+'[2]Приложение №1'!E40*1000/7200</f>
        <v>5929.3976000000002</v>
      </c>
      <c r="G59" s="531">
        <f>F59+'[2]Приложение №1'!F40*1000/7200</f>
        <v>5929.5772999999999</v>
      </c>
      <c r="H59" s="531">
        <f>G59+'[2]Приложение №1'!G40*1000/7200</f>
        <v>5929.7555000000002</v>
      </c>
      <c r="I59" s="531">
        <f>H59+'[2]Приложение №1'!H40*1000/7200</f>
        <v>5929.9314000000004</v>
      </c>
      <c r="J59" s="531">
        <f>I59+'[2]Приложение №1'!I40*1000/7200</f>
        <v>5930.1065000000008</v>
      </c>
      <c r="K59" s="531">
        <f>J59+'[2]Приложение №1'!J40*1000/7200</f>
        <v>5930.2837000000009</v>
      </c>
      <c r="L59" s="531">
        <f>K59+'[2]Приложение №1'!K40*1000/7200</f>
        <v>5930.4652000000006</v>
      </c>
      <c r="M59" s="531">
        <f>L59+'[2]Приложение №1'!L40*1000/7200</f>
        <v>5930.6726000000008</v>
      </c>
      <c r="N59" s="531">
        <f>M59+'[2]Приложение №1'!M40*1000/7200</f>
        <v>5930.8895000000011</v>
      </c>
      <c r="O59" s="531">
        <f>N59+'[2]Приложение №1'!N40*1000/7200</f>
        <v>5931.1220000000012</v>
      </c>
      <c r="P59" s="531">
        <f>O59+'[2]Приложение №1'!O40*1000/7200</f>
        <v>5931.3622000000014</v>
      </c>
      <c r="Q59" s="531">
        <f>P59+'[2]Приложение №1'!P40*1000/7200</f>
        <v>5931.5996000000014</v>
      </c>
      <c r="R59" s="531">
        <f>Q59+'[2]Приложение №1'!Q40*1000/7200</f>
        <v>5931.8300000000017</v>
      </c>
      <c r="S59" s="531">
        <f>R59+'[2]Приложение №1'!R40*1000/7200</f>
        <v>5932.0686000000014</v>
      </c>
      <c r="T59" s="531">
        <f>S59+'[2]Приложение №1'!S40*1000/7200</f>
        <v>5932.3060000000014</v>
      </c>
      <c r="U59" s="531">
        <f>T59+'[2]Приложение №1'!T40*1000/7200</f>
        <v>5932.5427000000018</v>
      </c>
      <c r="V59" s="531">
        <f>U59+'[2]Приложение №1'!U40*1000/7200</f>
        <v>5932.7824000000019</v>
      </c>
      <c r="W59" s="531">
        <f>V59+'[2]Приложение №1'!V40*1000/7200</f>
        <v>5933.0179000000016</v>
      </c>
      <c r="X59" s="531">
        <f>W59+'[2]Приложение №1'!W40*1000/7200</f>
        <v>5933.2494000000015</v>
      </c>
      <c r="Y59" s="531">
        <f>X59+'[2]Приложение №1'!X40*1000/7200</f>
        <v>5933.4744000000019</v>
      </c>
      <c r="Z59" s="531">
        <f>Y59+'[2]Приложение №1'!Y40*1000/7200</f>
        <v>5933.6929000000018</v>
      </c>
      <c r="AA59" s="531">
        <f>Z59+'[2]Приложение №1'!Z40*1000/7200</f>
        <v>5933.9039000000021</v>
      </c>
      <c r="AB59" s="531">
        <f>AA59+'[2]Приложение №1'!AA40*1000/7200</f>
        <v>5934.1021000000019</v>
      </c>
      <c r="AC59" s="531">
        <f>AB59+'[2]Приложение №1'!AB40*1000/7200</f>
        <v>5934.2905000000019</v>
      </c>
    </row>
    <row r="60" spans="1:29" s="134" customFormat="1" ht="33" customHeight="1" x14ac:dyDescent="0.25">
      <c r="A60" s="703"/>
      <c r="B60" s="745"/>
      <c r="C60" s="10">
        <v>7200</v>
      </c>
      <c r="D60" s="17" t="s">
        <v>130</v>
      </c>
      <c r="E60" s="531">
        <v>2245.52</v>
      </c>
      <c r="F60" s="531">
        <f>E60+'[2]Приложение №1'!E41*1000/7200</f>
        <v>2245.5475999999999</v>
      </c>
      <c r="G60" s="531">
        <f>F60+'[2]Приложение №1'!F41*1000/7200</f>
        <v>2245.5749999999998</v>
      </c>
      <c r="H60" s="531">
        <f>G60+'[2]Приложение №1'!G41*1000/7200</f>
        <v>2245.6026999999999</v>
      </c>
      <c r="I60" s="531">
        <f>H60+'[2]Приложение №1'!H41*1000/7200</f>
        <v>2245.6307999999999</v>
      </c>
      <c r="J60" s="531">
        <f>I60+'[2]Приложение №1'!I41*1000/7200</f>
        <v>2245.6585999999998</v>
      </c>
      <c r="K60" s="531">
        <f>J60+'[2]Приложение №1'!J41*1000/7200</f>
        <v>2245.6864999999998</v>
      </c>
      <c r="L60" s="531">
        <f>K60+'[2]Приложение №1'!K41*1000/7200</f>
        <v>2245.7140999999997</v>
      </c>
      <c r="M60" s="531">
        <f>L60+'[2]Приложение №1'!L41*1000/7200</f>
        <v>2245.7501999999995</v>
      </c>
      <c r="N60" s="531">
        <f>M60+'[2]Приложение №1'!M41*1000/7200</f>
        <v>2245.7860999999994</v>
      </c>
      <c r="O60" s="531">
        <f>N60+'[2]Приложение №1'!N41*1000/7200</f>
        <v>2245.8234999999995</v>
      </c>
      <c r="P60" s="531">
        <f>O60+'[2]Приложение №1'!O41*1000/7200</f>
        <v>2245.8655999999996</v>
      </c>
      <c r="Q60" s="531">
        <f>P60+'[2]Приложение №1'!P41*1000/7200</f>
        <v>2245.9058999999997</v>
      </c>
      <c r="R60" s="531">
        <f>Q60+'[2]Приложение №1'!Q41*1000/7200</f>
        <v>2245.9418999999998</v>
      </c>
      <c r="S60" s="531">
        <f>R60+'[2]Приложение №1'!R41*1000/7200</f>
        <v>2245.9818999999998</v>
      </c>
      <c r="T60" s="531">
        <f>S60+'[2]Приложение №1'!S41*1000/7200</f>
        <v>2246.0221999999999</v>
      </c>
      <c r="U60" s="531">
        <f>T60+'[2]Приложение №1'!T41*1000/7200</f>
        <v>2246.0632000000001</v>
      </c>
      <c r="V60" s="531">
        <f>U60+'[2]Приложение №1'!U41*1000/7200</f>
        <v>2246.1010000000001</v>
      </c>
      <c r="W60" s="531">
        <f>V60+'[2]Приложение №1'!V41*1000/7200</f>
        <v>2246.1384000000003</v>
      </c>
      <c r="X60" s="531">
        <f>W60+'[2]Приложение №1'!W41*1000/7200</f>
        <v>2246.1733000000004</v>
      </c>
      <c r="Y60" s="531">
        <f>X60+'[2]Приложение №1'!X41*1000/7200</f>
        <v>2246.2063000000003</v>
      </c>
      <c r="Z60" s="531">
        <f>Y60+'[2]Приложение №1'!Y41*1000/7200</f>
        <v>2246.2388000000001</v>
      </c>
      <c r="AA60" s="531">
        <f>Z60+'[2]Приложение №1'!Z41*1000/7200</f>
        <v>2246.2691</v>
      </c>
      <c r="AB60" s="531">
        <f>AA60+'[2]Приложение №1'!AA41*1000/7200</f>
        <v>2246.2979</v>
      </c>
      <c r="AC60" s="531">
        <f>AB60+'[2]Приложение №1'!AB41*1000/7200</f>
        <v>2246.3261000000002</v>
      </c>
    </row>
    <row r="61" spans="1:29" s="134" customFormat="1" ht="33" customHeight="1" x14ac:dyDescent="0.25">
      <c r="A61" s="702" t="s">
        <v>52</v>
      </c>
      <c r="B61" s="744" t="s">
        <v>283</v>
      </c>
      <c r="C61" s="10">
        <v>1200</v>
      </c>
      <c r="D61" s="17" t="s">
        <v>129</v>
      </c>
      <c r="E61" s="531">
        <v>1105.8800000000001</v>
      </c>
      <c r="F61" s="531">
        <f>E61+'[2]Приложение №1'!E43/1200*1000</f>
        <v>1105.8847000000001</v>
      </c>
      <c r="G61" s="531">
        <f>F61+'[2]Приложение №1'!F43/1200*1000</f>
        <v>1105.8893</v>
      </c>
      <c r="H61" s="531">
        <f>G61+'[2]Приложение №1'!G43/1200*1000</f>
        <v>1105.8937000000001</v>
      </c>
      <c r="I61" s="531">
        <f>H61+'[2]Приложение №1'!H43/1200*1000</f>
        <v>1105.8983000000001</v>
      </c>
      <c r="J61" s="531">
        <f>I61+'[2]Приложение №1'!I43/1200*1000</f>
        <v>1105.9027000000001</v>
      </c>
      <c r="K61" s="531">
        <f>J61+'[2]Приложение №1'!J43/1200*1000</f>
        <v>1105.9072000000001</v>
      </c>
      <c r="L61" s="531">
        <f>K61+'[2]Приложение №1'!K43/1200*1000</f>
        <v>1105.9118000000001</v>
      </c>
      <c r="M61" s="531">
        <f>L61+'[2]Приложение №1'!L43/1200*1000</f>
        <v>1105.9168000000002</v>
      </c>
      <c r="N61" s="531">
        <f>M61+'[2]Приложение №1'!M43/1200*1000</f>
        <v>1105.9212000000002</v>
      </c>
      <c r="O61" s="531">
        <f>N61+'[2]Приложение №1'!N43/1200*1000</f>
        <v>1105.9251000000002</v>
      </c>
      <c r="P61" s="531">
        <f>O61+'[2]Приложение №1'!O43/1200*1000</f>
        <v>1105.9295000000002</v>
      </c>
      <c r="Q61" s="531">
        <f>P61+'[2]Приложение №1'!P43/1200*1000</f>
        <v>1105.9335000000001</v>
      </c>
      <c r="R61" s="531">
        <f>Q61+'[2]Приложение №1'!Q43/1200*1000</f>
        <v>1105.9380000000001</v>
      </c>
      <c r="S61" s="531">
        <f>R61+'[2]Приложение №1'!R43/1200*1000</f>
        <v>1105.9424000000001</v>
      </c>
      <c r="T61" s="531">
        <f>S61+'[2]Приложение №1'!S43/1200*1000</f>
        <v>1105.9467000000002</v>
      </c>
      <c r="U61" s="531">
        <f>T61+'[2]Приложение №1'!T43/1200*1000</f>
        <v>1105.9514000000001</v>
      </c>
      <c r="V61" s="531">
        <f>U61+'[2]Приложение №1'!U43/1200*1000</f>
        <v>1105.9562000000001</v>
      </c>
      <c r="W61" s="531">
        <f>V61+'[2]Приложение №1'!V43/1200*1000</f>
        <v>1105.9616000000001</v>
      </c>
      <c r="X61" s="531">
        <f>W61+'[2]Приложение №1'!W43/1200*1000</f>
        <v>1105.9669000000001</v>
      </c>
      <c r="Y61" s="531">
        <f>X61+'[2]Приложение №1'!X43/1200*1000</f>
        <v>1105.9726000000001</v>
      </c>
      <c r="Z61" s="531">
        <f>Y61+'[2]Приложение №1'!Y43/1200*1000</f>
        <v>1105.9778000000001</v>
      </c>
      <c r="AA61" s="531">
        <f>Z61+'[2]Приложение №1'!Z43/1200*1000</f>
        <v>1105.9832000000001</v>
      </c>
      <c r="AB61" s="531">
        <f>AA61+'[2]Приложение №1'!AA43/1200*1000</f>
        <v>1105.9884000000002</v>
      </c>
      <c r="AC61" s="531">
        <f>AB61+'[2]Приложение №1'!AB43/1200*1000</f>
        <v>1105.9936000000002</v>
      </c>
    </row>
    <row r="62" spans="1:29" s="134" customFormat="1" ht="33" customHeight="1" x14ac:dyDescent="0.25">
      <c r="A62" s="703"/>
      <c r="B62" s="745"/>
      <c r="C62" s="10">
        <v>1200</v>
      </c>
      <c r="D62" s="17" t="s">
        <v>130</v>
      </c>
      <c r="E62" s="531">
        <v>28.92</v>
      </c>
      <c r="F62" s="531">
        <f>E62+'[2]Приложение №1'!E44/1200*1000</f>
        <v>28.92</v>
      </c>
      <c r="G62" s="531">
        <f>F62+'[2]Приложение №1'!F44/1200*1000</f>
        <v>28.92</v>
      </c>
      <c r="H62" s="531">
        <f>G62+'[2]Приложение №1'!G44/1200*1000</f>
        <v>28.92</v>
      </c>
      <c r="I62" s="531">
        <f>H62+'[2]Приложение №1'!H44/1200*1000</f>
        <v>28.92</v>
      </c>
      <c r="J62" s="531">
        <f>I62+'[2]Приложение №1'!I44/1200*1000</f>
        <v>28.92</v>
      </c>
      <c r="K62" s="531">
        <f>J62+'[2]Приложение №1'!J44/1200*1000</f>
        <v>28.92</v>
      </c>
      <c r="L62" s="531">
        <f>K62+'[2]Приложение №1'!K44/1200*1000</f>
        <v>28.92</v>
      </c>
      <c r="M62" s="531">
        <f>L62+'[2]Приложение №1'!L44/1200*1000</f>
        <v>28.92</v>
      </c>
      <c r="N62" s="531">
        <f>M62+'[2]Приложение №1'!M44/1200*1000</f>
        <v>28.92</v>
      </c>
      <c r="O62" s="531">
        <f>N62+'[2]Приложение №1'!N44/1200*1000</f>
        <v>28.92</v>
      </c>
      <c r="P62" s="531">
        <f>O62+'[2]Приложение №1'!O44/1200*1000</f>
        <v>28.92</v>
      </c>
      <c r="Q62" s="531">
        <f>P62+'[2]Приложение №1'!P44/1200*1000</f>
        <v>28.92</v>
      </c>
      <c r="R62" s="531">
        <f>Q62+'[2]Приложение №1'!Q44/1200*1000</f>
        <v>28.92</v>
      </c>
      <c r="S62" s="531">
        <f>R62+'[2]Приложение №1'!R44/1200*1000</f>
        <v>28.92</v>
      </c>
      <c r="T62" s="531">
        <f>S62+'[2]Приложение №1'!S44/1200*1000</f>
        <v>28.92</v>
      </c>
      <c r="U62" s="531">
        <f>T62+'[2]Приложение №1'!T44/1200*1000</f>
        <v>28.92</v>
      </c>
      <c r="V62" s="531">
        <f>U62+'[2]Приложение №1'!U44/1200*1000</f>
        <v>28.92</v>
      </c>
      <c r="W62" s="531">
        <f>V62+'[2]Приложение №1'!V44/1200*1000</f>
        <v>28.92</v>
      </c>
      <c r="X62" s="531">
        <f>W62+'[2]Приложение №1'!W44/1200*1000</f>
        <v>28.92</v>
      </c>
      <c r="Y62" s="531">
        <f>X62+'[2]Приложение №1'!X44/1200*1000</f>
        <v>28.92</v>
      </c>
      <c r="Z62" s="531">
        <f>Y62+'[2]Приложение №1'!Y44/1200*1000</f>
        <v>28.92</v>
      </c>
      <c r="AA62" s="531">
        <f>Z62+'[2]Приложение №1'!Z44/1200*1000</f>
        <v>28.92</v>
      </c>
      <c r="AB62" s="531">
        <f>AA62+'[2]Приложение №1'!AA44/1200*1000</f>
        <v>28.92</v>
      </c>
      <c r="AC62" s="531">
        <f>AB62+'[2]Приложение №1'!AB44/1200*1000</f>
        <v>28.92</v>
      </c>
    </row>
    <row r="63" spans="1:29" s="134" customFormat="1" ht="33" customHeight="1" x14ac:dyDescent="0.25">
      <c r="A63" s="702" t="s">
        <v>54</v>
      </c>
      <c r="B63" s="744" t="s">
        <v>280</v>
      </c>
      <c r="C63" s="10">
        <v>12000</v>
      </c>
      <c r="D63" s="17" t="s">
        <v>129</v>
      </c>
      <c r="E63" s="531">
        <v>1430.12</v>
      </c>
      <c r="F63" s="531">
        <f>E63+'[2]Приложение №1'!E46*1000/12000</f>
        <v>1430.1791999999998</v>
      </c>
      <c r="G63" s="531">
        <f>F63+'[2]Приложение №1'!F46*1000/12000</f>
        <v>1430.2357999999997</v>
      </c>
      <c r="H63" s="531">
        <f>G63+'[2]Приложение №1'!G46*1000/12000</f>
        <v>1430.2909999999997</v>
      </c>
      <c r="I63" s="531">
        <f>H63+'[2]Приложение №1'!H46*1000/12000</f>
        <v>1430.3444999999997</v>
      </c>
      <c r="J63" s="531">
        <f>I63+'[2]Приложение №1'!I46*1000/12000</f>
        <v>1430.3966999999998</v>
      </c>
      <c r="K63" s="531">
        <f>J63+'[2]Приложение №1'!J46*1000/12000</f>
        <v>1430.4494999999997</v>
      </c>
      <c r="L63" s="531">
        <f>K63+'[2]Приложение №1'!K46*1000/12000</f>
        <v>1430.5085999999997</v>
      </c>
      <c r="M63" s="531">
        <f>L63+'[2]Приложение №1'!L46*1000/12000</f>
        <v>1430.5750999999996</v>
      </c>
      <c r="N63" s="531">
        <f>M63+'[2]Приложение №1'!M46*1000/12000</f>
        <v>1430.6458999999995</v>
      </c>
      <c r="O63" s="531">
        <f>N63+'[2]Приложение №1'!N46*1000/12000</f>
        <v>1430.7349999999994</v>
      </c>
      <c r="P63" s="531">
        <f>O63+'[2]Приложение №1'!O46*1000/12000</f>
        <v>1430.8388999999995</v>
      </c>
      <c r="Q63" s="531">
        <f>P63+'[2]Приложение №1'!P46*1000/12000</f>
        <v>1430.9450999999995</v>
      </c>
      <c r="R63" s="531">
        <f>Q63+'[2]Приложение №1'!Q46*1000/12000</f>
        <v>1431.0525999999995</v>
      </c>
      <c r="S63" s="531">
        <f>R63+'[2]Приложение №1'!R46*1000/12000</f>
        <v>1431.1599999999996</v>
      </c>
      <c r="T63" s="531">
        <f>S63+'[2]Приложение №1'!S46*1000/12000</f>
        <v>1431.2668999999996</v>
      </c>
      <c r="U63" s="531">
        <f>T63+'[2]Приложение №1'!T46*1000/12000</f>
        <v>1431.3745999999996</v>
      </c>
      <c r="V63" s="531">
        <f>U63+'[2]Приложение №1'!U46*1000/12000</f>
        <v>1431.4858999999997</v>
      </c>
      <c r="W63" s="531">
        <f>V63+'[2]Приложение №1'!V46*1000/12000</f>
        <v>1431.5974999999996</v>
      </c>
      <c r="X63" s="531">
        <f>W63+'[2]Приложение №1'!W46*1000/12000</f>
        <v>1431.7110999999995</v>
      </c>
      <c r="Y63" s="531">
        <f>X63+'[2]Приложение №1'!X46*1000/12000</f>
        <v>1431.8239999999996</v>
      </c>
      <c r="Z63" s="531">
        <f>Y63+'[2]Приложение №1'!Y46*1000/12000</f>
        <v>1431.9357999999995</v>
      </c>
      <c r="AA63" s="531">
        <f>Z63+'[2]Приложение №1'!Z46*1000/12000</f>
        <v>1432.0396999999996</v>
      </c>
      <c r="AB63" s="531">
        <f>AA63+'[2]Приложение №1'!AA46*1000/12000</f>
        <v>1432.1183999999996</v>
      </c>
      <c r="AC63" s="531">
        <f>AB63+'[2]Приложение №1'!AB46*1000/12000</f>
        <v>1432.1854999999996</v>
      </c>
    </row>
    <row r="64" spans="1:29" s="134" customFormat="1" ht="33" customHeight="1" x14ac:dyDescent="0.25">
      <c r="A64" s="703"/>
      <c r="B64" s="745"/>
      <c r="C64" s="10">
        <v>12000</v>
      </c>
      <c r="D64" s="17" t="s">
        <v>130</v>
      </c>
      <c r="E64" s="531">
        <v>144.68</v>
      </c>
      <c r="F64" s="531">
        <f>E64+'[2]Приложение №1'!E47*1000/12000</f>
        <v>144.6807</v>
      </c>
      <c r="G64" s="531">
        <f>F64+'[2]Приложение №1'!F47*1000/12000</f>
        <v>144.68119999999999</v>
      </c>
      <c r="H64" s="531">
        <f>G64+'[2]Приложение №1'!G47*1000/12000</f>
        <v>144.68169999999998</v>
      </c>
      <c r="I64" s="531">
        <f>H64+'[2]Приложение №1'!H47*1000/12000</f>
        <v>144.68229999999997</v>
      </c>
      <c r="J64" s="531">
        <f>I64+'[2]Приложение №1'!I47*1000/12000</f>
        <v>144.68269999999998</v>
      </c>
      <c r="K64" s="531">
        <f>J64+'[2]Приложение №1'!J47*1000/12000</f>
        <v>144.68319999999997</v>
      </c>
      <c r="L64" s="531">
        <f>K64+'[2]Приложение №1'!K47*1000/12000</f>
        <v>144.68379999999996</v>
      </c>
      <c r="M64" s="531">
        <f>L64+'[2]Приложение №1'!L47*1000/12000</f>
        <v>144.68399999999997</v>
      </c>
      <c r="N64" s="531">
        <f>M64+'[2]Приложение №1'!M47*1000/12000</f>
        <v>144.68469999999996</v>
      </c>
      <c r="O64" s="531">
        <f>N64+'[2]Приложение №1'!N47*1000/12000</f>
        <v>144.68479999999997</v>
      </c>
      <c r="P64" s="531">
        <f>O64+'[2]Приложение №1'!O47*1000/12000</f>
        <v>144.68479999999997</v>
      </c>
      <c r="Q64" s="531">
        <f>P64+'[2]Приложение №1'!P47*1000/12000</f>
        <v>144.68489999999997</v>
      </c>
      <c r="R64" s="531">
        <f>Q64+'[2]Приложение №1'!Q47*1000/12000</f>
        <v>144.68489999999997</v>
      </c>
      <c r="S64" s="531">
        <f>R64+'[2]Приложение №1'!R47*1000/12000</f>
        <v>144.68489999999997</v>
      </c>
      <c r="T64" s="531">
        <f>S64+'[2]Приложение №1'!S47*1000/12000</f>
        <v>144.68499999999997</v>
      </c>
      <c r="U64" s="531">
        <f>T64+'[2]Приложение №1'!T47*1000/12000</f>
        <v>144.68509999999998</v>
      </c>
      <c r="V64" s="531">
        <f>U64+'[2]Приложение №1'!U47*1000/12000</f>
        <v>144.68539999999999</v>
      </c>
      <c r="W64" s="531">
        <f>V64+'[2]Приложение №1'!V47*1000/12000</f>
        <v>144.68549999999999</v>
      </c>
      <c r="X64" s="531">
        <f>W64+'[2]Приложение №1'!W47*1000/12000</f>
        <v>144.68639999999999</v>
      </c>
      <c r="Y64" s="531">
        <f>X64+'[2]Приложение №1'!X47*1000/12000</f>
        <v>144.6867</v>
      </c>
      <c r="Z64" s="531">
        <f>Y64+'[2]Приложение №1'!Y47*1000/12000</f>
        <v>144.68690000000001</v>
      </c>
      <c r="AA64" s="531">
        <f>Z64+'[2]Приложение №1'!Z47*1000/12000</f>
        <v>144.68780000000001</v>
      </c>
      <c r="AB64" s="531">
        <f>AA64+'[2]Приложение №1'!AA47*1000/12000</f>
        <v>144.69060000000002</v>
      </c>
      <c r="AC64" s="531">
        <f>AB64+'[2]Приложение №1'!AB47*1000/12000</f>
        <v>144.69150000000002</v>
      </c>
    </row>
    <row r="65" spans="1:29" s="134" customFormat="1" ht="33" customHeight="1" x14ac:dyDescent="0.25">
      <c r="A65" s="702" t="s">
        <v>55</v>
      </c>
      <c r="B65" s="744" t="s">
        <v>284</v>
      </c>
      <c r="C65" s="10">
        <v>3600</v>
      </c>
      <c r="D65" s="17" t="s">
        <v>129</v>
      </c>
      <c r="E65" s="531">
        <v>901.48</v>
      </c>
      <c r="F65" s="531">
        <f>E65+'[2]Приложение №1'!E49*1000/3600</f>
        <v>901.50700000000006</v>
      </c>
      <c r="G65" s="531">
        <f>F65+'[2]Приложение №1'!F49*1000/3600</f>
        <v>901.5331000000001</v>
      </c>
      <c r="H65" s="531">
        <f>G65+'[2]Приложение №1'!G49*1000/3600</f>
        <v>901.55860000000007</v>
      </c>
      <c r="I65" s="531">
        <f>H65+'[2]Приложение №1'!H49*1000/3600</f>
        <v>901.58410000000003</v>
      </c>
      <c r="J65" s="531">
        <f>I65+'[2]Приложение №1'!I49*1000/3600</f>
        <v>901.6096</v>
      </c>
      <c r="K65" s="531">
        <f>J65+'[2]Приложение №1'!J49*1000/3600</f>
        <v>901.63580000000002</v>
      </c>
      <c r="L65" s="531">
        <f>K65+'[2]Приложение №1'!K49*1000/3600</f>
        <v>901.66570000000002</v>
      </c>
      <c r="M65" s="531">
        <f>L65+'[2]Приложение №1'!L49*1000/3600</f>
        <v>901.70490000000007</v>
      </c>
      <c r="N65" s="531">
        <f>M65+'[2]Приложение №1'!M49*1000/3600</f>
        <v>901.76520000000005</v>
      </c>
      <c r="O65" s="531">
        <f>N65+'[2]Приложение №1'!N49*1000/3600</f>
        <v>901.83120000000008</v>
      </c>
      <c r="P65" s="531">
        <f>O65+'[2]Приложение №1'!O49*1000/3600</f>
        <v>901.89970000000005</v>
      </c>
      <c r="Q65" s="531">
        <f>P65+'[2]Приложение №1'!P49*1000/3600</f>
        <v>901.9796</v>
      </c>
      <c r="R65" s="531">
        <f>Q65+'[2]Приложение №1'!Q49*1000/3600</f>
        <v>902.05129999999997</v>
      </c>
      <c r="S65" s="531">
        <f>R65+'[2]Приложение №1'!R49*1000/3600</f>
        <v>902.12329999999997</v>
      </c>
      <c r="T65" s="531">
        <f>S65+'[2]Приложение №1'!S49*1000/3600</f>
        <v>902.19579999999996</v>
      </c>
      <c r="U65" s="531">
        <f>T65+'[2]Приложение №1'!T49*1000/3600</f>
        <v>902.25789999999995</v>
      </c>
      <c r="V65" s="531">
        <f>U65+'[2]Приложение №1'!U49*1000/3600</f>
        <v>902.31059999999991</v>
      </c>
      <c r="W65" s="531">
        <f>V65+'[2]Приложение №1'!V49*1000/3600</f>
        <v>902.35619999999994</v>
      </c>
      <c r="X65" s="531">
        <f>W65+'[2]Приложение №1'!W49*1000/3600</f>
        <v>902.3916999999999</v>
      </c>
      <c r="Y65" s="531">
        <f>X65+'[2]Приложение №1'!X49*1000/3600</f>
        <v>902.42539999999985</v>
      </c>
      <c r="Z65" s="531">
        <f>Y65+'[2]Приложение №1'!Y49*1000/3600</f>
        <v>902.45699999999988</v>
      </c>
      <c r="AA65" s="531">
        <f>Z65+'[2]Приложение №1'!Z49*1000/3600</f>
        <v>902.48629999999991</v>
      </c>
      <c r="AB65" s="531">
        <f>AA65+'[2]Приложение №1'!AA49*1000/3600</f>
        <v>902.51439999999991</v>
      </c>
      <c r="AC65" s="531">
        <f>AB65+'[2]Приложение №1'!AB49*1000/3600</f>
        <v>902.54219999999987</v>
      </c>
    </row>
    <row r="66" spans="1:29" s="134" customFormat="1" ht="33" customHeight="1" x14ac:dyDescent="0.25">
      <c r="A66" s="703"/>
      <c r="B66" s="745"/>
      <c r="C66" s="10">
        <v>3600</v>
      </c>
      <c r="D66" s="17" t="s">
        <v>130</v>
      </c>
      <c r="E66" s="531">
        <v>174.22</v>
      </c>
      <c r="F66" s="531">
        <f>E66+'[2]Приложение №1'!E50*1000/3600</f>
        <v>174.22</v>
      </c>
      <c r="G66" s="531">
        <f>F66+'[2]Приложение №1'!F50*1000/3600</f>
        <v>174.2201</v>
      </c>
      <c r="H66" s="531">
        <f>G66+'[2]Приложение №1'!G50*1000/3600</f>
        <v>174.2201</v>
      </c>
      <c r="I66" s="531">
        <f>H66+'[2]Приложение №1'!H50*1000/3600</f>
        <v>174.2201</v>
      </c>
      <c r="J66" s="531">
        <f>I66+'[2]Приложение №1'!I50*1000/3600</f>
        <v>174.2201</v>
      </c>
      <c r="K66" s="531">
        <f>J66+'[2]Приложение №1'!J50*1000/3600</f>
        <v>174.2201</v>
      </c>
      <c r="L66" s="531">
        <f>K66+'[2]Приложение №1'!K50*1000/3600</f>
        <v>174.2201</v>
      </c>
      <c r="M66" s="531">
        <f>L66+'[2]Приложение №1'!L50*1000/3600</f>
        <v>174.22030000000001</v>
      </c>
      <c r="N66" s="531">
        <f>M66+'[2]Приложение №1'!M50*1000/3600</f>
        <v>174.2227</v>
      </c>
      <c r="O66" s="531">
        <f>N66+'[2]Приложение №1'!N50*1000/3600</f>
        <v>174.22740000000002</v>
      </c>
      <c r="P66" s="531">
        <f>O66+'[2]Приложение №1'!O50*1000/3600</f>
        <v>174.23370000000003</v>
      </c>
      <c r="Q66" s="531">
        <f>P66+'[2]Приложение №1'!P50*1000/3600</f>
        <v>174.24060000000003</v>
      </c>
      <c r="R66" s="531">
        <f>Q66+'[2]Приложение №1'!Q50*1000/3600</f>
        <v>174.24640000000002</v>
      </c>
      <c r="S66" s="531">
        <f>R66+'[2]Приложение №1'!R50*1000/3600</f>
        <v>174.25350000000003</v>
      </c>
      <c r="T66" s="531">
        <f>S66+'[2]Приложение №1'!S50*1000/3600</f>
        <v>174.25930000000002</v>
      </c>
      <c r="U66" s="531">
        <f>T66+'[2]Приложение №1'!T50*1000/3600</f>
        <v>174.26430000000002</v>
      </c>
      <c r="V66" s="531">
        <f>U66+'[2]Приложение №1'!U50*1000/3600</f>
        <v>174.26610000000002</v>
      </c>
      <c r="W66" s="531">
        <f>V66+'[2]Приложение №1'!V50*1000/3600</f>
        <v>174.26630000000003</v>
      </c>
      <c r="X66" s="531">
        <f>W66+'[2]Приложение №1'!W50*1000/3600</f>
        <v>174.26650000000004</v>
      </c>
      <c r="Y66" s="531">
        <f>X66+'[2]Приложение №1'!X50*1000/3600</f>
        <v>174.26650000000004</v>
      </c>
      <c r="Z66" s="531">
        <f>Y66+'[2]Приложение №1'!Y50*1000/3600</f>
        <v>174.26660000000004</v>
      </c>
      <c r="AA66" s="531">
        <f>Z66+'[2]Приложение №1'!Z50*1000/3600</f>
        <v>174.26660000000004</v>
      </c>
      <c r="AB66" s="531">
        <f>AA66+'[2]Приложение №1'!AA50*1000/3600</f>
        <v>174.26660000000004</v>
      </c>
      <c r="AC66" s="531">
        <f>AB66+'[2]Приложение №1'!AB50*1000/3600</f>
        <v>174.26660000000004</v>
      </c>
    </row>
    <row r="67" spans="1:29" s="134" customFormat="1" ht="33" customHeight="1" x14ac:dyDescent="0.25">
      <c r="A67" s="702" t="s">
        <v>56</v>
      </c>
      <c r="B67" s="744" t="s">
        <v>285</v>
      </c>
      <c r="C67" s="10">
        <v>2400</v>
      </c>
      <c r="D67" s="17" t="s">
        <v>129</v>
      </c>
      <c r="E67" s="531">
        <v>5624.26</v>
      </c>
      <c r="F67" s="531">
        <f>E67+'[2]Приложение №1'!E52*1000/2400</f>
        <v>5624.2759000000005</v>
      </c>
      <c r="G67" s="531">
        <f>F67+'[2]Приложение №1'!F52*1000/2400</f>
        <v>5624.2915000000003</v>
      </c>
      <c r="H67" s="531">
        <f>G67+'[2]Приложение №1'!G52*1000/2400</f>
        <v>5624.3071</v>
      </c>
      <c r="I67" s="531">
        <f>H67+'[2]Приложение №1'!H52*1000/2400</f>
        <v>5624.3225000000002</v>
      </c>
      <c r="J67" s="531">
        <f>I67+'[2]Приложение №1'!I52*1000/2400</f>
        <v>5624.3379000000004</v>
      </c>
      <c r="K67" s="531">
        <f>J67+'[2]Приложение №1'!J52*1000/2400</f>
        <v>5624.3530000000001</v>
      </c>
      <c r="L67" s="531">
        <f>K67+'[2]Приложение №1'!K52*1000/2400</f>
        <v>5624.3680000000004</v>
      </c>
      <c r="M67" s="531">
        <f>L67+'[2]Приложение №1'!L52*1000/2400</f>
        <v>5624.3832000000002</v>
      </c>
      <c r="N67" s="531">
        <f>M67+'[2]Приложение №1'!M52*1000/2400</f>
        <v>5624.3985000000002</v>
      </c>
      <c r="O67" s="531">
        <f>N67+'[2]Приложение №1'!N52*1000/2400</f>
        <v>5624.4143000000004</v>
      </c>
      <c r="P67" s="531">
        <f>O67+'[2]Приложение №1'!O52*1000/2400</f>
        <v>5624.4296000000004</v>
      </c>
      <c r="Q67" s="531">
        <f>P67+'[2]Приложение №1'!P52*1000/2400</f>
        <v>5624.4445000000005</v>
      </c>
      <c r="R67" s="531">
        <f>Q67+'[2]Приложение №1'!Q52*1000/2400</f>
        <v>5624.4595000000008</v>
      </c>
      <c r="S67" s="531">
        <f>R67+'[2]Приложение №1'!R52*1000/2400</f>
        <v>5624.4751000000006</v>
      </c>
      <c r="T67" s="531">
        <f>S67+'[2]Приложение №1'!S52*1000/2400</f>
        <v>5624.4882000000007</v>
      </c>
      <c r="U67" s="531">
        <f>T67+'[2]Приложение №1'!T52*1000/2400</f>
        <v>5624.4976000000006</v>
      </c>
      <c r="V67" s="531">
        <f>U67+'[2]Приложение №1'!U52*1000/2400</f>
        <v>5624.507700000001</v>
      </c>
      <c r="W67" s="531">
        <f>V67+'[2]Приложение №1'!V52*1000/2400</f>
        <v>5624.516700000001</v>
      </c>
      <c r="X67" s="531">
        <f>W67+'[2]Приложение №1'!W52*1000/2400</f>
        <v>5624.523900000001</v>
      </c>
      <c r="Y67" s="531">
        <f>X67+'[2]Приложение №1'!X52*1000/2400</f>
        <v>5624.5309000000007</v>
      </c>
      <c r="Z67" s="531">
        <f>Y67+'[2]Приложение №1'!Y52*1000/2400</f>
        <v>5624.5377000000008</v>
      </c>
      <c r="AA67" s="531">
        <f>Z67+'[2]Приложение №1'!Z52*1000/2400</f>
        <v>5624.5445000000009</v>
      </c>
      <c r="AB67" s="531">
        <f>AA67+'[2]Приложение №1'!AA52*1000/2400</f>
        <v>5624.5512000000008</v>
      </c>
      <c r="AC67" s="531">
        <f>AB67+'[2]Приложение №1'!AB52*1000/2400</f>
        <v>5624.5580000000009</v>
      </c>
    </row>
    <row r="68" spans="1:29" s="134" customFormat="1" ht="33" customHeight="1" x14ac:dyDescent="0.25">
      <c r="A68" s="703"/>
      <c r="B68" s="745"/>
      <c r="C68" s="10">
        <v>2400</v>
      </c>
      <c r="D68" s="17" t="s">
        <v>130</v>
      </c>
      <c r="E68" s="531">
        <v>1491.04</v>
      </c>
      <c r="F68" s="531">
        <f>E68+'[2]Приложение №1'!E53*1000/2400</f>
        <v>1491.04</v>
      </c>
      <c r="G68" s="531">
        <f>F68+'[2]Приложение №1'!F53*1000/2400</f>
        <v>1491.04</v>
      </c>
      <c r="H68" s="531">
        <f>G68+'[2]Приложение №1'!G53*1000/2400</f>
        <v>1491.04</v>
      </c>
      <c r="I68" s="531">
        <f>H68+'[2]Приложение №1'!H53*1000/2400</f>
        <v>1491.04</v>
      </c>
      <c r="J68" s="531">
        <f>I68+'[2]Приложение №1'!I53*1000/2400</f>
        <v>1491.04</v>
      </c>
      <c r="K68" s="531">
        <f>J68+'[2]Приложение №1'!J53*1000/2400</f>
        <v>1491.04</v>
      </c>
      <c r="L68" s="531">
        <f>K68+'[2]Приложение №1'!K53*1000/2400</f>
        <v>1491.04</v>
      </c>
      <c r="M68" s="531">
        <f>L68+'[2]Приложение №1'!L53*1000/2400</f>
        <v>1491.04</v>
      </c>
      <c r="N68" s="531">
        <f>M68+'[2]Приложение №1'!M53*1000/2400</f>
        <v>1491.04</v>
      </c>
      <c r="O68" s="531">
        <f>N68+'[2]Приложение №1'!N53*1000/2400</f>
        <v>1491.0425</v>
      </c>
      <c r="P68" s="531">
        <f>O68+'[2]Приложение №1'!O53*1000/2400</f>
        <v>1491.0431000000001</v>
      </c>
      <c r="Q68" s="531">
        <f>P68+'[2]Приложение №1'!P53*1000/2400</f>
        <v>1491.0437000000002</v>
      </c>
      <c r="R68" s="531">
        <f>Q68+'[2]Приложение №1'!Q53*1000/2400</f>
        <v>1491.0437000000002</v>
      </c>
      <c r="S68" s="531">
        <f>R68+'[2]Приложение №1'!R53*1000/2400</f>
        <v>1491.0444000000002</v>
      </c>
      <c r="T68" s="531">
        <f>S68+'[2]Приложение №1'!S53*1000/2400</f>
        <v>1491.0448000000001</v>
      </c>
      <c r="U68" s="531">
        <f>T68+'[2]Приложение №1'!T53*1000/2400</f>
        <v>1491.0451</v>
      </c>
      <c r="V68" s="531">
        <f>U68+'[2]Приложение №1'!U53*1000/2400</f>
        <v>1491.0462</v>
      </c>
      <c r="W68" s="531">
        <f>V68+'[2]Приложение №1'!V53*1000/2400</f>
        <v>1491.0462</v>
      </c>
      <c r="X68" s="531">
        <f>W68+'[2]Приложение №1'!W53*1000/2400</f>
        <v>1491.0462</v>
      </c>
      <c r="Y68" s="531">
        <f>X68+'[2]Приложение №1'!X53*1000/2400</f>
        <v>1491.0462</v>
      </c>
      <c r="Z68" s="531">
        <f>Y68+'[2]Приложение №1'!Y53*1000/2400</f>
        <v>1491.0462</v>
      </c>
      <c r="AA68" s="531">
        <f>Z68+'[2]Приложение №1'!Z53*1000/2400</f>
        <v>1491.0462</v>
      </c>
      <c r="AB68" s="531">
        <f>AA68+'[2]Приложение №1'!AA53*1000/2400</f>
        <v>1491.0462</v>
      </c>
      <c r="AC68" s="531">
        <f>AB68+'[2]Приложение №1'!AB53*1000/2400</f>
        <v>1491.0462</v>
      </c>
    </row>
    <row r="69" spans="1:29" s="134" customFormat="1" ht="33" customHeight="1" x14ac:dyDescent="0.25">
      <c r="A69" s="702" t="s">
        <v>57</v>
      </c>
      <c r="B69" s="744" t="s">
        <v>58</v>
      </c>
      <c r="C69" s="10">
        <v>4800</v>
      </c>
      <c r="D69" s="17" t="s">
        <v>129</v>
      </c>
      <c r="E69" s="531">
        <v>476.62</v>
      </c>
      <c r="F69" s="531">
        <f>E69+'[2]Приложение №1'!E55*1000/4800</f>
        <v>476.64949999999999</v>
      </c>
      <c r="G69" s="531">
        <f>F69+'[2]Приложение №1'!F55*1000/4800</f>
        <v>476.67829999999998</v>
      </c>
      <c r="H69" s="531">
        <f>G69+'[2]Приложение №1'!G55*1000/4800</f>
        <v>476.71629999999999</v>
      </c>
      <c r="I69" s="531">
        <f>H69+'[2]Приложение №1'!H55*1000/4800</f>
        <v>476.74919999999997</v>
      </c>
      <c r="J69" s="531">
        <f>I69+'[2]Приложение №1'!I55*1000/4800</f>
        <v>476.78789999999998</v>
      </c>
      <c r="K69" s="531">
        <f>J69+'[2]Приложение №1'!J55*1000/4800</f>
        <v>476.82659999999998</v>
      </c>
      <c r="L69" s="531">
        <f>K69+'[2]Приложение №1'!K55*1000/4800</f>
        <v>476.85899999999998</v>
      </c>
      <c r="M69" s="531">
        <f>L69+'[2]Приложение №1'!L55*1000/4800</f>
        <v>476.89099999999996</v>
      </c>
      <c r="N69" s="531">
        <f>M69+'[2]Приложение №1'!M55*1000/4800</f>
        <v>476.93079999999998</v>
      </c>
      <c r="O69" s="531">
        <f>N69+'[2]Приложение №1'!N55*1000/4800</f>
        <v>476.97919999999999</v>
      </c>
      <c r="P69" s="531">
        <f>O69+'[2]Приложение №1'!O55*1000/4800</f>
        <v>477.02</v>
      </c>
      <c r="Q69" s="531">
        <f>P69+'[2]Приложение №1'!P55*1000/4800</f>
        <v>477.06669999999997</v>
      </c>
      <c r="R69" s="531">
        <f>Q69+'[2]Приложение №1'!Q55*1000/4800</f>
        <v>477.10579999999999</v>
      </c>
      <c r="S69" s="531">
        <f>R69+'[2]Приложение №1'!R55*1000/4800</f>
        <v>477.1465</v>
      </c>
      <c r="T69" s="531">
        <f>S69+'[2]Приложение №1'!S55*1000/4800</f>
        <v>477.18689999999998</v>
      </c>
      <c r="U69" s="531">
        <f>T69+'[2]Приложение №1'!T55*1000/4800</f>
        <v>477.2312</v>
      </c>
      <c r="V69" s="531">
        <f>U69+'[2]Приложение №1'!U55*1000/4800</f>
        <v>477.2747</v>
      </c>
      <c r="W69" s="531">
        <f>V69+'[2]Приложение №1'!V55*1000/4800</f>
        <v>477.31790000000001</v>
      </c>
      <c r="X69" s="531">
        <f>W69+'[2]Приложение №1'!W55*1000/4800</f>
        <v>477.3535</v>
      </c>
      <c r="Y69" s="531">
        <f>X69+'[2]Приложение №1'!X55*1000/4800</f>
        <v>477.38139999999999</v>
      </c>
      <c r="Z69" s="531">
        <f>Y69+'[2]Приложение №1'!Y55*1000/4800</f>
        <v>477.41370000000001</v>
      </c>
      <c r="AA69" s="531">
        <f>Z69+'[2]Приложение №1'!Z55*1000/4800</f>
        <v>477.44569999999999</v>
      </c>
      <c r="AB69" s="531">
        <f>AA69+'[2]Приложение №1'!AA55*1000/4800</f>
        <v>477.4821</v>
      </c>
      <c r="AC69" s="531">
        <f>AB69+'[2]Приложение №1'!AB55*1000/4800</f>
        <v>477.51900000000001</v>
      </c>
    </row>
    <row r="70" spans="1:29" s="134" customFormat="1" ht="33" customHeight="1" x14ac:dyDescent="0.25">
      <c r="A70" s="703"/>
      <c r="B70" s="745"/>
      <c r="C70" s="10">
        <v>4800</v>
      </c>
      <c r="D70" s="17" t="s">
        <v>130</v>
      </c>
      <c r="E70" s="531">
        <v>260.64999999999998</v>
      </c>
      <c r="F70" s="531">
        <f>E70+'[2]Приложение №1'!E56*1000/4800</f>
        <v>260.66339999999997</v>
      </c>
      <c r="G70" s="531">
        <f>F70+'[2]Приложение №1'!F56*1000/4800</f>
        <v>260.67719999999997</v>
      </c>
      <c r="H70" s="531">
        <f>G70+'[2]Приложение №1'!G56*1000/4800</f>
        <v>260.69469999999995</v>
      </c>
      <c r="I70" s="531">
        <f>H70+'[2]Приложение №1'!H56*1000/4800</f>
        <v>260.71209999999996</v>
      </c>
      <c r="J70" s="531">
        <f>I70+'[2]Приложение №1'!I56*1000/4800</f>
        <v>260.72989999999999</v>
      </c>
      <c r="K70" s="531">
        <f>J70+'[2]Приложение №1'!J56*1000/4800</f>
        <v>260.74869999999999</v>
      </c>
      <c r="L70" s="531">
        <f>K70+'[2]Приложение №1'!K56*1000/4800</f>
        <v>260.76310000000001</v>
      </c>
      <c r="M70" s="531">
        <f>L70+'[2]Приложение №1'!L56*1000/4800</f>
        <v>260.774</v>
      </c>
      <c r="N70" s="531">
        <f>M70+'[2]Приложение №1'!M56*1000/4800</f>
        <v>260.79140000000001</v>
      </c>
      <c r="O70" s="531">
        <f>N70+'[2]Приложение №1'!N56*1000/4800</f>
        <v>260.80990000000003</v>
      </c>
      <c r="P70" s="531">
        <f>O70+'[2]Приложение №1'!O56*1000/4800</f>
        <v>260.82730000000004</v>
      </c>
      <c r="Q70" s="531">
        <f>P70+'[2]Приложение №1'!P56*1000/4800</f>
        <v>260.84510000000006</v>
      </c>
      <c r="R70" s="531">
        <f>Q70+'[2]Приложение №1'!Q56*1000/4800</f>
        <v>260.86170000000004</v>
      </c>
      <c r="S70" s="531">
        <f>R70+'[2]Приложение №1'!R56*1000/4800</f>
        <v>260.87800000000004</v>
      </c>
      <c r="T70" s="531">
        <f>S70+'[2]Приложение №1'!S56*1000/4800</f>
        <v>260.89440000000002</v>
      </c>
      <c r="U70" s="531">
        <f>T70+'[2]Приложение №1'!T56*1000/4800</f>
        <v>260.91200000000003</v>
      </c>
      <c r="V70" s="531">
        <f>U70+'[2]Приложение №1'!U56*1000/4800</f>
        <v>260.93080000000003</v>
      </c>
      <c r="W70" s="531">
        <f>V70+'[2]Приложение №1'!V56*1000/4800</f>
        <v>260.94990000000001</v>
      </c>
      <c r="X70" s="531">
        <f>W70+'[2]Приложение №1'!W56*1000/4800</f>
        <v>260.9676</v>
      </c>
      <c r="Y70" s="531">
        <f>X70+'[2]Приложение №1'!X56*1000/4800</f>
        <v>260.97910000000002</v>
      </c>
      <c r="Z70" s="531">
        <f>Y70+'[2]Приложение №1'!Y56*1000/4800</f>
        <v>260.99250000000001</v>
      </c>
      <c r="AA70" s="531">
        <f>Z70+'[2]Приложение №1'!Z56*1000/4800</f>
        <v>261.00709999999998</v>
      </c>
      <c r="AB70" s="531">
        <f>AA70+'[2]Приложение №1'!AA56*1000/4800</f>
        <v>261.02330000000001</v>
      </c>
      <c r="AC70" s="531">
        <f>AB70+'[2]Приложение №1'!AB56*1000/4800</f>
        <v>261.03969999999998</v>
      </c>
    </row>
    <row r="71" spans="1:29" s="134" customFormat="1" ht="33" customHeight="1" x14ac:dyDescent="0.25">
      <c r="A71" s="702" t="s">
        <v>59</v>
      </c>
      <c r="B71" s="744" t="s">
        <v>140</v>
      </c>
      <c r="C71" s="10">
        <v>2400</v>
      </c>
      <c r="D71" s="17" t="s">
        <v>129</v>
      </c>
      <c r="E71" s="531">
        <v>3902.68</v>
      </c>
      <c r="F71" s="531">
        <f>E71+'[2]Приложение №1'!E58*1000/2400</f>
        <v>3903.3467000000001</v>
      </c>
      <c r="G71" s="531">
        <f>F71+'[2]Приложение №1'!F58*1000/2400</f>
        <v>3903.9529000000002</v>
      </c>
      <c r="H71" s="531">
        <f>G71+'[2]Приложение №1'!G58*1000/2400</f>
        <v>3904.5237000000002</v>
      </c>
      <c r="I71" s="531">
        <f>H71+'[2]Приложение №1'!H58*1000/2400</f>
        <v>3905.0856000000003</v>
      </c>
      <c r="J71" s="531">
        <f>I71+'[2]Приложение №1'!I58*1000/2400</f>
        <v>3905.6450000000004</v>
      </c>
      <c r="K71" s="531">
        <f>J71+'[2]Приложение №1'!J58*1000/2400</f>
        <v>3906.2361000000005</v>
      </c>
      <c r="L71" s="531">
        <f>K71+'[2]Приложение №1'!K58*1000/2400</f>
        <v>3906.9277000000006</v>
      </c>
      <c r="M71" s="531">
        <f>L71+'[2]Приложение №1'!L58*1000/2400</f>
        <v>3907.6479000000008</v>
      </c>
      <c r="N71" s="531">
        <f>M71+'[2]Приложение №1'!M58*1000/2400</f>
        <v>3908.3886000000007</v>
      </c>
      <c r="O71" s="531">
        <f>N71+'[2]Приложение №1'!N58*1000/2400</f>
        <v>3909.1689000000006</v>
      </c>
      <c r="P71" s="531">
        <f>O71+'[2]Приложение №1'!O58*1000/2400</f>
        <v>3909.9839000000006</v>
      </c>
      <c r="Q71" s="531">
        <f>P71+'[2]Приложение №1'!P58*1000/2400</f>
        <v>3910.8049000000005</v>
      </c>
      <c r="R71" s="531">
        <f>Q71+'[2]Приложение №1'!Q58*1000/2400</f>
        <v>3911.6308000000004</v>
      </c>
      <c r="S71" s="531">
        <f>R71+'[2]Приложение №1'!R58*1000/2400</f>
        <v>3912.4723000000004</v>
      </c>
      <c r="T71" s="531">
        <f>S71+'[2]Приложение №1'!S58*1000/2400</f>
        <v>3913.3106000000002</v>
      </c>
      <c r="U71" s="531">
        <f>T71+'[2]Приложение №1'!T58*1000/2400</f>
        <v>3914.1828</v>
      </c>
      <c r="V71" s="531">
        <f>U71+'[2]Приложение №1'!U58*1000/2400</f>
        <v>3915.0828999999999</v>
      </c>
      <c r="W71" s="531">
        <f>V71+'[2]Приложение №1'!V58*1000/2400</f>
        <v>3916.0375999999997</v>
      </c>
      <c r="X71" s="531">
        <f>W71+'[2]Приложение №1'!W58*1000/2400</f>
        <v>3916.5979999999995</v>
      </c>
      <c r="Y71" s="531">
        <f>X71+'[2]Приложение №1'!X58*1000/2400</f>
        <v>3916.5979999999995</v>
      </c>
      <c r="Z71" s="531">
        <f>Y71+'[2]Приложение №1'!Y58*1000/2400</f>
        <v>3916.7612999999997</v>
      </c>
      <c r="AA71" s="531">
        <f>Z71+'[2]Приложение №1'!Z58*1000/2400</f>
        <v>3917.4798999999998</v>
      </c>
      <c r="AB71" s="531">
        <f>AA71+'[2]Приложение №1'!AA58*1000/2400</f>
        <v>3918.1244999999999</v>
      </c>
      <c r="AC71" s="531">
        <f>AB71+'[2]Приложение №1'!AB58*1000/2400</f>
        <v>3918.6760999999997</v>
      </c>
    </row>
    <row r="72" spans="1:29" s="134" customFormat="1" ht="33" customHeight="1" x14ac:dyDescent="0.25">
      <c r="A72" s="703"/>
      <c r="B72" s="745"/>
      <c r="C72" s="10">
        <v>2400</v>
      </c>
      <c r="D72" s="17" t="s">
        <v>130</v>
      </c>
      <c r="E72" s="531">
        <v>733.19</v>
      </c>
      <c r="F72" s="531">
        <f>E72+'[2]Приложение №1'!E59*1000/2400</f>
        <v>733.1902</v>
      </c>
      <c r="G72" s="531">
        <f>F72+'[2]Приложение №1'!F59*1000/2400</f>
        <v>733.19050000000004</v>
      </c>
      <c r="H72" s="531">
        <f>G72+'[2]Приложение №1'!G59*1000/2400</f>
        <v>733.19050000000004</v>
      </c>
      <c r="I72" s="531">
        <f>H72+'[2]Приложение №1'!H59*1000/2400</f>
        <v>733.19069999999999</v>
      </c>
      <c r="J72" s="531">
        <f>I72+'[2]Приложение №1'!I59*1000/2400</f>
        <v>733.19069999999999</v>
      </c>
      <c r="K72" s="531">
        <f>J72+'[2]Приложение №1'!J59*1000/2400</f>
        <v>733.19100000000003</v>
      </c>
      <c r="L72" s="531">
        <f>K72+'[2]Приложение №1'!K59*1000/2400</f>
        <v>733.19170000000008</v>
      </c>
      <c r="M72" s="531">
        <f>L72+'[2]Приложение №1'!L59*1000/2400</f>
        <v>733.19220000000007</v>
      </c>
      <c r="N72" s="531">
        <f>M72+'[2]Приложение №1'!M59*1000/2400</f>
        <v>733.22100000000012</v>
      </c>
      <c r="O72" s="531">
        <f>N72+'[2]Приложение №1'!N59*1000/2400</f>
        <v>733.25660000000016</v>
      </c>
      <c r="P72" s="531">
        <f>O72+'[2]Приложение №1'!O59*1000/2400</f>
        <v>733.29900000000021</v>
      </c>
      <c r="Q72" s="531">
        <f>P72+'[2]Приложение №1'!P59*1000/2400</f>
        <v>733.32910000000015</v>
      </c>
      <c r="R72" s="531">
        <f>Q72+'[2]Приложение №1'!Q59*1000/2400</f>
        <v>733.33100000000013</v>
      </c>
      <c r="S72" s="531">
        <f>R72+'[2]Приложение №1'!R59*1000/2400</f>
        <v>733.36570000000017</v>
      </c>
      <c r="T72" s="531">
        <f>S72+'[2]Приложение №1'!S59*1000/2400</f>
        <v>733.40540000000021</v>
      </c>
      <c r="U72" s="531">
        <f>T72+'[2]Приложение №1'!T59*1000/2400</f>
        <v>733.44270000000017</v>
      </c>
      <c r="V72" s="531">
        <f>U72+'[2]Приложение №1'!U59*1000/2400</f>
        <v>733.46060000000023</v>
      </c>
      <c r="W72" s="531">
        <f>V72+'[2]Приложение №1'!V59*1000/2400</f>
        <v>733.46100000000024</v>
      </c>
      <c r="X72" s="531">
        <f>W72+'[2]Приложение №1'!W59*1000/2400</f>
        <v>733.46240000000023</v>
      </c>
      <c r="Y72" s="531">
        <f>X72+'[2]Приложение №1'!X59*1000/2400</f>
        <v>733.46240000000023</v>
      </c>
      <c r="Z72" s="531">
        <f>Y72+'[2]Приложение №1'!Y59*1000/2400</f>
        <v>733.46260000000018</v>
      </c>
      <c r="AA72" s="531">
        <f>Z72+'[2]Приложение №1'!Z59*1000/2400</f>
        <v>733.46450000000016</v>
      </c>
      <c r="AB72" s="531">
        <f>AA72+'[2]Приложение №1'!AA59*1000/2400</f>
        <v>733.46500000000015</v>
      </c>
      <c r="AC72" s="531">
        <f>AB72+'[2]Приложение №1'!AB59*1000/2400</f>
        <v>733.46500000000015</v>
      </c>
    </row>
    <row r="73" spans="1:29" s="134" customFormat="1" ht="33" customHeight="1" x14ac:dyDescent="0.25">
      <c r="A73" s="702" t="s">
        <v>60</v>
      </c>
      <c r="B73" s="744" t="s">
        <v>61</v>
      </c>
      <c r="C73" s="10">
        <v>4800</v>
      </c>
      <c r="D73" s="17" t="s">
        <v>129</v>
      </c>
      <c r="E73" s="531">
        <v>847.66</v>
      </c>
      <c r="F73" s="531">
        <f>E73+'[2]Приложение №1'!E61*1000/4800</f>
        <v>847.67239999999993</v>
      </c>
      <c r="G73" s="531">
        <f>F73+'[2]Приложение №1'!F61*1000/4800</f>
        <v>847.68459999999993</v>
      </c>
      <c r="H73" s="531">
        <f>G73+'[2]Приложение №1'!G61*1000/4800</f>
        <v>847.6964999999999</v>
      </c>
      <c r="I73" s="531">
        <f>H73+'[2]Приложение №1'!H61*1000/4800</f>
        <v>847.70849999999984</v>
      </c>
      <c r="J73" s="531">
        <f>I73+'[2]Приложение №1'!I61*1000/4800</f>
        <v>847.72069999999985</v>
      </c>
      <c r="K73" s="531">
        <f>J73+'[2]Приложение №1'!J61*1000/4800</f>
        <v>847.73309999999981</v>
      </c>
      <c r="L73" s="531">
        <f>K73+'[2]Приложение №1'!K61*1000/4800</f>
        <v>847.74679999999978</v>
      </c>
      <c r="M73" s="531">
        <f>L73+'[2]Приложение №1'!L61*1000/4800</f>
        <v>847.76269999999977</v>
      </c>
      <c r="N73" s="531">
        <f>M73+'[2]Приложение №1'!M61*1000/4800</f>
        <v>847.78139999999973</v>
      </c>
      <c r="O73" s="531">
        <f>N73+'[2]Приложение №1'!N61*1000/4800</f>
        <v>847.80639999999971</v>
      </c>
      <c r="P73" s="531">
        <f>O73+'[2]Приложение №1'!O61*1000/4800</f>
        <v>847.83729999999969</v>
      </c>
      <c r="Q73" s="531">
        <f>P73+'[2]Приложение №1'!P61*1000/4800</f>
        <v>847.8702999999997</v>
      </c>
      <c r="R73" s="531">
        <f>Q73+'[2]Приложение №1'!Q61*1000/4800</f>
        <v>847.90249999999969</v>
      </c>
      <c r="S73" s="531">
        <f>R73+'[2]Приложение №1'!R61*1000/4800</f>
        <v>847.93529999999964</v>
      </c>
      <c r="T73" s="531">
        <f>S73+'[2]Приложение №1'!S61*1000/4800</f>
        <v>847.96829999999966</v>
      </c>
      <c r="U73" s="531">
        <f>T73+'[2]Приложение №1'!T61*1000/4800</f>
        <v>848.00099999999964</v>
      </c>
      <c r="V73" s="531">
        <f>U73+'[2]Приложение №1'!U61*1000/4800</f>
        <v>848.03059999999959</v>
      </c>
      <c r="W73" s="531">
        <f>V73+'[2]Приложение №1'!V61*1000/4800</f>
        <v>848.05709999999965</v>
      </c>
      <c r="X73" s="531">
        <f>W73+'[2]Приложение №1'!W61*1000/4800</f>
        <v>848.07969999999966</v>
      </c>
      <c r="Y73" s="531">
        <f>X73+'[2]Приложение №1'!X61*1000/4800</f>
        <v>848.09839999999963</v>
      </c>
      <c r="Z73" s="531">
        <f>Y73+'[2]Приложение №1'!Y61*1000/4800</f>
        <v>848.11579999999958</v>
      </c>
      <c r="AA73" s="531">
        <f>Z73+'[2]Приложение №1'!Z61*1000/4800</f>
        <v>848.13289999999961</v>
      </c>
      <c r="AB73" s="531">
        <f>AA73+'[2]Приложение №1'!AA61*1000/4800</f>
        <v>848.14889999999957</v>
      </c>
      <c r="AC73" s="531">
        <f>AB73+'[2]Приложение №1'!AB61*1000/4800</f>
        <v>848.16459999999961</v>
      </c>
    </row>
    <row r="74" spans="1:29" s="134" customFormat="1" ht="33" customHeight="1" x14ac:dyDescent="0.25">
      <c r="A74" s="703"/>
      <c r="B74" s="745"/>
      <c r="C74" s="10">
        <v>4800</v>
      </c>
      <c r="D74" s="17" t="s">
        <v>130</v>
      </c>
      <c r="E74" s="531">
        <v>213.38</v>
      </c>
      <c r="F74" s="531">
        <f>E74+'[2]Приложение №1'!E62*1000/4800</f>
        <v>213.38030000000001</v>
      </c>
      <c r="G74" s="531">
        <f>F74+'[2]Приложение №1'!F62*1000/4800</f>
        <v>213.38070000000002</v>
      </c>
      <c r="H74" s="531">
        <f>G74+'[2]Приложение №1'!G62*1000/4800</f>
        <v>213.38100000000003</v>
      </c>
      <c r="I74" s="531">
        <f>H74+'[2]Приложение №1'!H62*1000/4800</f>
        <v>213.38140000000004</v>
      </c>
      <c r="J74" s="531">
        <f>I74+'[2]Приложение №1'!I62*1000/4800</f>
        <v>213.38180000000006</v>
      </c>
      <c r="K74" s="531">
        <f>J74+'[2]Приложение №1'!J62*1000/4800</f>
        <v>213.38280000000006</v>
      </c>
      <c r="L74" s="531">
        <f>K74+'[2]Приложение №1'!K62*1000/4800</f>
        <v>213.38360000000006</v>
      </c>
      <c r="M74" s="531">
        <f>L74+'[2]Приложение №1'!L62*1000/4800</f>
        <v>213.38450000000006</v>
      </c>
      <c r="N74" s="531">
        <f>M74+'[2]Приложение №1'!M62*1000/4800</f>
        <v>213.38560000000007</v>
      </c>
      <c r="O74" s="531">
        <f>N74+'[2]Приложение №1'!N62*1000/4800</f>
        <v>213.38780000000006</v>
      </c>
      <c r="P74" s="531">
        <f>O74+'[2]Приложение №1'!O62*1000/4800</f>
        <v>213.39180000000005</v>
      </c>
      <c r="Q74" s="531">
        <f>P74+'[2]Приложение №1'!P62*1000/4800</f>
        <v>213.39880000000005</v>
      </c>
      <c r="R74" s="531">
        <f>Q74+'[2]Приложение №1'!Q62*1000/4800</f>
        <v>213.40380000000005</v>
      </c>
      <c r="S74" s="531">
        <f>R74+'[2]Приложение №1'!R62*1000/4800</f>
        <v>213.40920000000006</v>
      </c>
      <c r="T74" s="531">
        <f>S74+'[2]Приложение №1'!S62*1000/4800</f>
        <v>213.41510000000005</v>
      </c>
      <c r="U74" s="531">
        <f>T74+'[2]Приложение №1'!T62*1000/4800</f>
        <v>213.42130000000006</v>
      </c>
      <c r="V74" s="531">
        <f>U74+'[2]Приложение №1'!U62*1000/4800</f>
        <v>213.42610000000005</v>
      </c>
      <c r="W74" s="531">
        <f>V74+'[2]Приложение №1'!V62*1000/4800</f>
        <v>213.43030000000005</v>
      </c>
      <c r="X74" s="531">
        <f>W74+'[2]Приложение №1'!W62*1000/4800</f>
        <v>213.43310000000005</v>
      </c>
      <c r="Y74" s="531">
        <f>X74+'[2]Приложение №1'!X62*1000/4800</f>
        <v>213.43420000000006</v>
      </c>
      <c r="Z74" s="531">
        <f>Y74+'[2]Приложение №1'!Y62*1000/4800</f>
        <v>213.43500000000006</v>
      </c>
      <c r="AA74" s="531">
        <f>Z74+'[2]Приложение №1'!Z62*1000/4800</f>
        <v>213.43590000000006</v>
      </c>
      <c r="AB74" s="531">
        <f>AA74+'[2]Приложение №1'!AA62*1000/4800</f>
        <v>213.43670000000006</v>
      </c>
      <c r="AC74" s="531">
        <f>AB74+'[2]Приложение №1'!AB62*1000/4800</f>
        <v>213.43750000000006</v>
      </c>
    </row>
    <row r="75" spans="1:29" s="134" customFormat="1" ht="33" customHeight="1" x14ac:dyDescent="0.25">
      <c r="A75" s="702" t="s">
        <v>62</v>
      </c>
      <c r="B75" s="744" t="s">
        <v>63</v>
      </c>
      <c r="C75" s="10">
        <v>7200</v>
      </c>
      <c r="D75" s="17" t="s">
        <v>129</v>
      </c>
      <c r="E75" s="531">
        <v>1918.82</v>
      </c>
      <c r="F75" s="531">
        <f>E75+'[2]Приложение №1'!E64*1000/7200</f>
        <v>1919.0085999999999</v>
      </c>
      <c r="G75" s="531">
        <f>F75+'[2]Приложение №1'!F64*1000/7200</f>
        <v>1919.1922</v>
      </c>
      <c r="H75" s="531">
        <f>G75+'[2]Приложение №1'!G64*1000/7200</f>
        <v>1919.3615</v>
      </c>
      <c r="I75" s="531">
        <f>H75+'[2]Приложение №1'!H64*1000/7200</f>
        <v>1919.5145</v>
      </c>
      <c r="J75" s="531">
        <f>I75+'[2]Приложение №1'!I64*1000/7200</f>
        <v>1919.6418000000001</v>
      </c>
      <c r="K75" s="531">
        <f>J75+'[2]Приложение №1'!J64*1000/7200</f>
        <v>1919.7492000000002</v>
      </c>
      <c r="L75" s="531">
        <f>K75+'[2]Приложение №1'!K64*1000/7200</f>
        <v>1919.8516000000002</v>
      </c>
      <c r="M75" s="531">
        <f>L75+'[2]Приложение №1'!L64*1000/7200</f>
        <v>1919.9552000000001</v>
      </c>
      <c r="N75" s="531">
        <f>M75+'[2]Приложение №1'!M64*1000/7200</f>
        <v>1920.0662000000002</v>
      </c>
      <c r="O75" s="531">
        <f>N75+'[2]Приложение №1'!N64*1000/7200</f>
        <v>1920.1915000000001</v>
      </c>
      <c r="P75" s="531">
        <f>O75+'[2]Приложение №1'!O64*1000/7200</f>
        <v>1920.3175000000001</v>
      </c>
      <c r="Q75" s="531">
        <f>P75+'[2]Приложение №1'!P64*1000/7200</f>
        <v>1920.4298000000001</v>
      </c>
      <c r="R75" s="531">
        <f>Q75+'[2]Приложение №1'!Q64*1000/7200</f>
        <v>1920.5483000000002</v>
      </c>
      <c r="S75" s="531">
        <f>R75+'[2]Приложение №1'!R64*1000/7200</f>
        <v>1920.6808000000001</v>
      </c>
      <c r="T75" s="531">
        <f>S75+'[2]Приложение №1'!S64*1000/7200</f>
        <v>1920.7876000000001</v>
      </c>
      <c r="U75" s="531">
        <f>T75+'[2]Приложение №1'!T64*1000/7200</f>
        <v>1920.8767</v>
      </c>
      <c r="V75" s="531">
        <f>U75+'[2]Приложение №1'!U64*1000/7200</f>
        <v>1920.9796000000001</v>
      </c>
      <c r="W75" s="531">
        <f>V75+'[2]Приложение №1'!V64*1000/7200</f>
        <v>1921.0881000000002</v>
      </c>
      <c r="X75" s="531">
        <f>W75+'[2]Приложение №1'!W64*1000/7200</f>
        <v>1921.2116000000001</v>
      </c>
      <c r="Y75" s="531">
        <f>X75+'[2]Приложение №1'!X64*1000/7200</f>
        <v>1921.3532</v>
      </c>
      <c r="Z75" s="531">
        <f>Y75+'[2]Приложение №1'!Y64*1000/7200</f>
        <v>1921.5111999999999</v>
      </c>
      <c r="AA75" s="531">
        <f>Z75+'[2]Приложение №1'!Z64*1000/7200</f>
        <v>1921.7114999999999</v>
      </c>
      <c r="AB75" s="531">
        <f>AA75+'[2]Приложение №1'!AA64*1000/7200</f>
        <v>1921.9186</v>
      </c>
      <c r="AC75" s="531">
        <f>AB75+'[2]Приложение №1'!AB64*1000/7200</f>
        <v>1922.1324999999999</v>
      </c>
    </row>
    <row r="76" spans="1:29" s="134" customFormat="1" ht="33" customHeight="1" x14ac:dyDescent="0.25">
      <c r="A76" s="703"/>
      <c r="B76" s="745"/>
      <c r="C76" s="10">
        <v>7200</v>
      </c>
      <c r="D76" s="17" t="s">
        <v>130</v>
      </c>
      <c r="E76" s="531">
        <v>812.83</v>
      </c>
      <c r="F76" s="531">
        <f>E76+'[2]Приложение №1'!E65*1000/7200</f>
        <v>812.87570000000005</v>
      </c>
      <c r="G76" s="531">
        <f>F76+'[2]Приложение №1'!F65*1000/7200</f>
        <v>812.92100000000005</v>
      </c>
      <c r="H76" s="531">
        <f>G76+'[2]Приложение №1'!G65*1000/7200</f>
        <v>812.96420000000001</v>
      </c>
      <c r="I76" s="531">
        <f>H76+'[2]Приложение №1'!H65*1000/7200</f>
        <v>813.00549999999998</v>
      </c>
      <c r="J76" s="531">
        <f>I76+'[2]Приложение №1'!I65*1000/7200</f>
        <v>813.03909999999996</v>
      </c>
      <c r="K76" s="531">
        <f>J76+'[2]Приложение №1'!J65*1000/7200</f>
        <v>813.06389999999999</v>
      </c>
      <c r="L76" s="531">
        <f>K76+'[2]Приложение №1'!K65*1000/7200</f>
        <v>813.08979999999997</v>
      </c>
      <c r="M76" s="531">
        <f>L76+'[2]Приложение №1'!L65*1000/7200</f>
        <v>813.12259999999992</v>
      </c>
      <c r="N76" s="531">
        <f>M76+'[2]Приложение №1'!M65*1000/7200</f>
        <v>813.17899999999997</v>
      </c>
      <c r="O76" s="531">
        <f>N76+'[2]Приложение №1'!N65*1000/7200</f>
        <v>813.24639999999999</v>
      </c>
      <c r="P76" s="531">
        <f>O76+'[2]Приложение №1'!O65*1000/7200</f>
        <v>813.31569999999999</v>
      </c>
      <c r="Q76" s="531">
        <f>P76+'[2]Приложение №1'!P65*1000/7200</f>
        <v>813.39499999999998</v>
      </c>
      <c r="R76" s="531">
        <f>Q76+'[2]Приложение №1'!Q65*1000/7200</f>
        <v>813.46809999999994</v>
      </c>
      <c r="S76" s="531">
        <f>R76+'[2]Приложение №1'!R65*1000/7200</f>
        <v>813.57109999999989</v>
      </c>
      <c r="T76" s="531">
        <f>S76+'[2]Приложение №1'!S65*1000/7200</f>
        <v>813.65989999999988</v>
      </c>
      <c r="U76" s="531">
        <f>T76+'[2]Приложение №1'!T65*1000/7200</f>
        <v>813.71159999999986</v>
      </c>
      <c r="V76" s="531">
        <f>U76+'[2]Приложение №1'!U65*1000/7200</f>
        <v>813.7530999999999</v>
      </c>
      <c r="W76" s="531">
        <f>V76+'[2]Приложение №1'!V65*1000/7200</f>
        <v>813.78789999999992</v>
      </c>
      <c r="X76" s="531">
        <f>W76+'[2]Приложение №1'!W65*1000/7200</f>
        <v>813.82359999999994</v>
      </c>
      <c r="Y76" s="531">
        <f>X76+'[2]Приложение №1'!X65*1000/7200</f>
        <v>813.85799999999995</v>
      </c>
      <c r="Z76" s="531">
        <f>Y76+'[2]Приложение №1'!Y65*1000/7200</f>
        <v>813.8966999999999</v>
      </c>
      <c r="AA76" s="531">
        <f>Z76+'[2]Приложение №1'!Z65*1000/7200</f>
        <v>813.95099999999991</v>
      </c>
      <c r="AB76" s="531">
        <f>AA76+'[2]Приложение №1'!AA65*1000/7200</f>
        <v>813.99799999999993</v>
      </c>
      <c r="AC76" s="531">
        <f>AB76+'[2]Приложение №1'!AB65*1000/7200</f>
        <v>814.04349999999988</v>
      </c>
    </row>
    <row r="77" spans="1:29" s="134" customFormat="1" ht="33" customHeight="1" x14ac:dyDescent="0.25">
      <c r="A77" s="702" t="s">
        <v>64</v>
      </c>
      <c r="B77" s="744" t="s">
        <v>65</v>
      </c>
      <c r="C77" s="10">
        <v>1200</v>
      </c>
      <c r="D77" s="17" t="s">
        <v>129</v>
      </c>
      <c r="E77" s="531">
        <v>2070.04</v>
      </c>
      <c r="F77" s="531">
        <f>E77+'[2]Приложение №1'!E67*1000/1200</f>
        <v>2070.0958999999998</v>
      </c>
      <c r="G77" s="531">
        <f>F77+'[2]Приложение №1'!F67*1000/1200</f>
        <v>2070.1444999999999</v>
      </c>
      <c r="H77" s="531">
        <f>G77+'[2]Приложение №1'!G67*1000/1200</f>
        <v>2070.1886</v>
      </c>
      <c r="I77" s="531">
        <f>H77+'[2]Приложение №1'!H67*1000/1200</f>
        <v>2070.2316999999998</v>
      </c>
      <c r="J77" s="531">
        <f>I77+'[2]Приложение №1'!I67*1000/1200</f>
        <v>2070.2745999999997</v>
      </c>
      <c r="K77" s="531">
        <f>J77+'[2]Приложение №1'!J67*1000/1200</f>
        <v>2070.3240999999998</v>
      </c>
      <c r="L77" s="531">
        <f>K77+'[2]Приложение №1'!K67*1000/1200</f>
        <v>2070.3881999999999</v>
      </c>
      <c r="M77" s="531">
        <f>L77+'[2]Приложение №1'!L67*1000/1200</f>
        <v>2070.4501999999998</v>
      </c>
      <c r="N77" s="531">
        <f>M77+'[2]Приложение №1'!M67*1000/1200</f>
        <v>2070.5169999999998</v>
      </c>
      <c r="O77" s="531">
        <f>N77+'[2]Приложение №1'!N67*1000/1200</f>
        <v>2070.5918999999999</v>
      </c>
      <c r="P77" s="531">
        <f>O77+'[2]Приложение №1'!O67*1000/1200</f>
        <v>2070.6702</v>
      </c>
      <c r="Q77" s="531">
        <f>P77+'[2]Приложение №1'!P67*1000/1200</f>
        <v>2070.7516999999998</v>
      </c>
      <c r="R77" s="531">
        <f>Q77+'[2]Приложение №1'!Q67*1000/1200</f>
        <v>2070.8316999999997</v>
      </c>
      <c r="S77" s="531">
        <f>R77+'[2]Приложение №1'!R67*1000/1200</f>
        <v>2070.9117999999999</v>
      </c>
      <c r="T77" s="531">
        <f>S77+'[2]Приложение №1'!S67*1000/1200</f>
        <v>2070.9874</v>
      </c>
      <c r="U77" s="531">
        <f>T77+'[2]Приложение №1'!T67*1000/1200</f>
        <v>2071.0702999999999</v>
      </c>
      <c r="V77" s="531">
        <f>U77+'[2]Приложение №1'!U67*1000/1200</f>
        <v>2071.1610999999998</v>
      </c>
      <c r="W77" s="531">
        <f>V77+'[2]Приложение №1'!V67*1000/1200</f>
        <v>2071.2635</v>
      </c>
      <c r="X77" s="531">
        <f>W77+'[2]Приложение №1'!W67*1000/1200</f>
        <v>2071.3764999999999</v>
      </c>
      <c r="Y77" s="531">
        <f>X77+'[2]Приложение №1'!X67*1000/1200</f>
        <v>2071.4870999999998</v>
      </c>
      <c r="Z77" s="531">
        <f>Y77+'[2]Приложение №1'!Y67*1000/1200</f>
        <v>2071.5985999999998</v>
      </c>
      <c r="AA77" s="531">
        <f>Z77+'[2]Приложение №1'!Z67*1000/1200</f>
        <v>2071.7051999999999</v>
      </c>
      <c r="AB77" s="531">
        <f>AA77+'[2]Приложение №1'!AA67*1000/1200</f>
        <v>2071.7970999999998</v>
      </c>
      <c r="AC77" s="531">
        <f>AB77+'[2]Приложение №1'!AB67*1000/1200</f>
        <v>2071.8663999999999</v>
      </c>
    </row>
    <row r="78" spans="1:29" s="134" customFormat="1" ht="33" customHeight="1" x14ac:dyDescent="0.25">
      <c r="A78" s="703"/>
      <c r="B78" s="745"/>
      <c r="C78" s="10">
        <v>1200</v>
      </c>
      <c r="D78" s="17" t="s">
        <v>130</v>
      </c>
      <c r="E78" s="531">
        <v>302.58</v>
      </c>
      <c r="F78" s="531">
        <f>E78+'[2]Приложение №1'!E68*1000/1200</f>
        <v>302.58</v>
      </c>
      <c r="G78" s="531">
        <f>F78+'[2]Приложение №1'!F68*1000/1200</f>
        <v>302.58</v>
      </c>
      <c r="H78" s="531">
        <f>G78+'[2]Приложение №1'!G68*1000/1200</f>
        <v>302.58</v>
      </c>
      <c r="I78" s="531">
        <f>H78+'[2]Приложение №1'!H68*1000/1200</f>
        <v>302.58</v>
      </c>
      <c r="J78" s="531">
        <f>I78+'[2]Приложение №1'!I68*1000/1200</f>
        <v>302.58</v>
      </c>
      <c r="K78" s="531">
        <f>J78+'[2]Приложение №1'!J68*1000/1200</f>
        <v>302.58</v>
      </c>
      <c r="L78" s="531">
        <f>K78+'[2]Приложение №1'!K68*1000/1200</f>
        <v>302.58</v>
      </c>
      <c r="M78" s="531">
        <f>L78+'[2]Приложение №1'!L68*1000/1200</f>
        <v>302.58</v>
      </c>
      <c r="N78" s="531">
        <f>M78+'[2]Приложение №1'!M68*1000/1200</f>
        <v>302.58</v>
      </c>
      <c r="O78" s="531">
        <f>N78+'[2]Приложение №1'!N68*1000/1200</f>
        <v>302.58</v>
      </c>
      <c r="P78" s="531">
        <f>O78+'[2]Приложение №1'!O68*1000/1200</f>
        <v>302.58</v>
      </c>
      <c r="Q78" s="531">
        <f>P78+'[2]Приложение №1'!P68*1000/1200</f>
        <v>302.58</v>
      </c>
      <c r="R78" s="531">
        <f>Q78+'[2]Приложение №1'!Q68*1000/1200</f>
        <v>302.58</v>
      </c>
      <c r="S78" s="531">
        <f>R78+'[2]Приложение №1'!R68*1000/1200</f>
        <v>302.58</v>
      </c>
      <c r="T78" s="531">
        <f>S78+'[2]Приложение №1'!S68*1000/1200</f>
        <v>302.58</v>
      </c>
      <c r="U78" s="531">
        <f>T78+'[2]Приложение №1'!T68*1000/1200</f>
        <v>302.58</v>
      </c>
      <c r="V78" s="531">
        <f>U78+'[2]Приложение №1'!U68*1000/1200</f>
        <v>302.58</v>
      </c>
      <c r="W78" s="531">
        <f>V78+'[2]Приложение №1'!V68*1000/1200</f>
        <v>302.58</v>
      </c>
      <c r="X78" s="531">
        <f>W78+'[2]Приложение №1'!W68*1000/1200</f>
        <v>302.58029999999997</v>
      </c>
      <c r="Y78" s="531">
        <f>X78+'[2]Приложение №1'!X68*1000/1200</f>
        <v>302.58089999999999</v>
      </c>
      <c r="Z78" s="531">
        <f>Y78+'[2]Приложение №1'!Y68*1000/1200</f>
        <v>302.58099999999996</v>
      </c>
      <c r="AA78" s="531">
        <f>Z78+'[2]Приложение №1'!Z68*1000/1200</f>
        <v>302.58109999999994</v>
      </c>
      <c r="AB78" s="531">
        <f>AA78+'[2]Приложение №1'!AA68*1000/1200</f>
        <v>302.58119999999991</v>
      </c>
      <c r="AC78" s="531">
        <f>AB78+'[2]Приложение №1'!AB68*1000/1200</f>
        <v>302.58119999999991</v>
      </c>
    </row>
    <row r="79" spans="1:29" s="134" customFormat="1" ht="33" customHeight="1" x14ac:dyDescent="0.25">
      <c r="A79" s="702" t="s">
        <v>95</v>
      </c>
      <c r="B79" s="744" t="s">
        <v>282</v>
      </c>
      <c r="C79" s="10">
        <v>3600</v>
      </c>
      <c r="D79" s="17" t="s">
        <v>129</v>
      </c>
      <c r="E79" s="531">
        <v>8662.0300000000007</v>
      </c>
      <c r="F79" s="531">
        <f>E79+'[2]Приложение №1'!E130*1000/3600</f>
        <v>8662.0300000000007</v>
      </c>
      <c r="G79" s="531">
        <f>F79+'[2]Приложение №1'!F130*1000/3600</f>
        <v>8662.0300000000007</v>
      </c>
      <c r="H79" s="531">
        <f>G79+'[2]Приложение №1'!G130*1000/3600</f>
        <v>8662.0300000000007</v>
      </c>
      <c r="I79" s="531">
        <f>H79+'[2]Приложение №1'!H130*1000/3600</f>
        <v>8662.0300000000007</v>
      </c>
      <c r="J79" s="531">
        <f>I79+'[2]Приложение №1'!I130*1000/3600</f>
        <v>8662.0300000000007</v>
      </c>
      <c r="K79" s="531">
        <f>J79+'[2]Приложение №1'!J130*1000/3600</f>
        <v>8662.0300000000007</v>
      </c>
      <c r="L79" s="531">
        <f>K79+'[2]Приложение №1'!K130*1000/3600</f>
        <v>8662.0300000000007</v>
      </c>
      <c r="M79" s="531">
        <f>L79+'[2]Приложение №1'!L130*1000/3600</f>
        <v>8662.0300000000007</v>
      </c>
      <c r="N79" s="531">
        <f>M79+'[2]Приложение №1'!M130*1000/3600</f>
        <v>8662.0300000000007</v>
      </c>
      <c r="O79" s="531">
        <f>N79+'[2]Приложение №1'!N130*1000/3600</f>
        <v>8662.0300000000007</v>
      </c>
      <c r="P79" s="531">
        <f>O79+'[2]Приложение №1'!O130*1000/3600</f>
        <v>8662.0300000000007</v>
      </c>
      <c r="Q79" s="531">
        <f>P79+'[2]Приложение №1'!P130*1000/3600</f>
        <v>8662.0300000000007</v>
      </c>
      <c r="R79" s="531">
        <f>Q79+'[2]Приложение №1'!Q130*1000/3600</f>
        <v>8662.0300000000007</v>
      </c>
      <c r="S79" s="531">
        <f>R79+'[2]Приложение №1'!R130*1000/3600</f>
        <v>8662.0300000000007</v>
      </c>
      <c r="T79" s="531">
        <f>S79+'[2]Приложение №1'!S130*1000/3600</f>
        <v>8662.0300000000007</v>
      </c>
      <c r="U79" s="531">
        <f>T79+'[2]Приложение №1'!T130*1000/3600</f>
        <v>8662.0300000000007</v>
      </c>
      <c r="V79" s="531">
        <f>U79+'[2]Приложение №1'!U130*1000/3600</f>
        <v>8662.0300000000007</v>
      </c>
      <c r="W79" s="531">
        <f>V79+'[2]Приложение №1'!V130*1000/3600</f>
        <v>8662.0300000000007</v>
      </c>
      <c r="X79" s="531">
        <f>W79+'[2]Приложение №1'!W130*1000/3600</f>
        <v>8662.0300000000007</v>
      </c>
      <c r="Y79" s="531">
        <f>X79+'[2]Приложение №1'!X130*1000/3600</f>
        <v>8662.0300000000007</v>
      </c>
      <c r="Z79" s="531">
        <f>Y79+'[2]Приложение №1'!Y130*1000/3600</f>
        <v>8662.0300000000007</v>
      </c>
      <c r="AA79" s="531">
        <f>Z79+'[2]Приложение №1'!Z130*1000/3600</f>
        <v>8662.0300000000007</v>
      </c>
      <c r="AB79" s="531">
        <f>AA79+'[2]Приложение №1'!AA130*1000/3600</f>
        <v>8662.0300000000007</v>
      </c>
      <c r="AC79" s="531">
        <f>AB79+'[2]Приложение №1'!AB130*1000/3600</f>
        <v>8662.0300000000007</v>
      </c>
    </row>
    <row r="80" spans="1:29" s="134" customFormat="1" ht="33" customHeight="1" x14ac:dyDescent="0.25">
      <c r="A80" s="703"/>
      <c r="B80" s="745"/>
      <c r="C80" s="10">
        <v>3600</v>
      </c>
      <c r="D80" s="17" t="s">
        <v>130</v>
      </c>
      <c r="E80" s="531">
        <v>90.36</v>
      </c>
      <c r="F80" s="531">
        <f>E80+'[2]Приложение №1'!E131*1000/3600</f>
        <v>90.36</v>
      </c>
      <c r="G80" s="531">
        <f>F80+'[2]Приложение №1'!F131*1000/3600</f>
        <v>90.36</v>
      </c>
      <c r="H80" s="531">
        <f>G80+'[2]Приложение №1'!G131*1000/3600</f>
        <v>90.36</v>
      </c>
      <c r="I80" s="531">
        <f>H80+'[2]Приложение №1'!H131*1000/3600</f>
        <v>90.36</v>
      </c>
      <c r="J80" s="531">
        <f>I80+'[2]Приложение №1'!I131*1000/3600</f>
        <v>90.36</v>
      </c>
      <c r="K80" s="531">
        <f>J80+'[2]Приложение №1'!J131*1000/3600</f>
        <v>90.36</v>
      </c>
      <c r="L80" s="531">
        <f>K80+'[2]Приложение №1'!K131*1000/3600</f>
        <v>90.36</v>
      </c>
      <c r="M80" s="531">
        <f>L80+'[2]Приложение №1'!L131*1000/3600</f>
        <v>90.36</v>
      </c>
      <c r="N80" s="531">
        <f>M80+'[2]Приложение №1'!M131*1000/3600</f>
        <v>90.36</v>
      </c>
      <c r="O80" s="531">
        <f>N80+'[2]Приложение №1'!N131*1000/3600</f>
        <v>90.36</v>
      </c>
      <c r="P80" s="531">
        <f>O80+'[2]Приложение №1'!O131*1000/3600</f>
        <v>90.36</v>
      </c>
      <c r="Q80" s="531">
        <f>P80+'[2]Приложение №1'!P131*1000/3600</f>
        <v>90.36</v>
      </c>
      <c r="R80" s="531">
        <f>Q80+'[2]Приложение №1'!Q131*1000/3600</f>
        <v>90.36</v>
      </c>
      <c r="S80" s="531">
        <f>R80+'[2]Приложение №1'!R131*1000/3600</f>
        <v>90.36</v>
      </c>
      <c r="T80" s="531">
        <f>S80+'[2]Приложение №1'!S131*1000/3600</f>
        <v>90.36</v>
      </c>
      <c r="U80" s="531">
        <f>T80+'[2]Приложение №1'!T131*1000/3600</f>
        <v>90.36</v>
      </c>
      <c r="V80" s="531">
        <f>U80+'[2]Приложение №1'!U131*1000/3600</f>
        <v>90.36</v>
      </c>
      <c r="W80" s="531">
        <f>V80+'[2]Приложение №1'!V131*1000/3600</f>
        <v>90.36</v>
      </c>
      <c r="X80" s="531">
        <f>W80+'[2]Приложение №1'!W131*1000/3600</f>
        <v>90.36</v>
      </c>
      <c r="Y80" s="531">
        <f>X80+'[2]Приложение №1'!X131*1000/3600</f>
        <v>90.36</v>
      </c>
      <c r="Z80" s="531">
        <f>Y80+'[2]Приложение №1'!Y131*1000/3600</f>
        <v>90.36</v>
      </c>
      <c r="AA80" s="531">
        <f>Z80+'[2]Приложение №1'!Z131*1000/3600</f>
        <v>90.36</v>
      </c>
      <c r="AB80" s="531">
        <f>AA80+'[2]Приложение №1'!AA131*1000/3600</f>
        <v>90.36</v>
      </c>
      <c r="AC80" s="531">
        <f>AB80+'[2]Приложение №1'!AB131*1000/3600</f>
        <v>90.36</v>
      </c>
    </row>
    <row r="81" spans="1:29" s="134" customFormat="1" ht="33" customHeight="1" x14ac:dyDescent="0.25">
      <c r="A81" s="702" t="s">
        <v>96</v>
      </c>
      <c r="B81" s="744" t="s">
        <v>286</v>
      </c>
      <c r="C81" s="10">
        <v>960</v>
      </c>
      <c r="D81" s="17" t="s">
        <v>129</v>
      </c>
      <c r="E81" s="531">
        <v>2096.6</v>
      </c>
      <c r="F81" s="531">
        <f>E81+'[2]Приложение №1'!E133*1000/960</f>
        <v>2096.6111979166667</v>
      </c>
      <c r="G81" s="531">
        <f>F81+'[2]Приложение №1'!F133*1000/960</f>
        <v>2096.6223020833336</v>
      </c>
      <c r="H81" s="531">
        <f>G81+'[2]Приложение №1'!G133*1000/960</f>
        <v>2096.6335000000004</v>
      </c>
      <c r="I81" s="531">
        <f>H81+'[2]Приложение №1'!H133*1000/960</f>
        <v>2096.6446979166672</v>
      </c>
      <c r="J81" s="531">
        <f>I81+'[2]Приложение №1'!I133*1000/960</f>
        <v>2096.655802083334</v>
      </c>
      <c r="K81" s="531">
        <f>J81+'[2]Приложение №1'!J133*1000/960</f>
        <v>2096.6670000000008</v>
      </c>
      <c r="L81" s="531">
        <f>K81+'[2]Приложение №1'!K133*1000/960</f>
        <v>2096.686802083334</v>
      </c>
      <c r="M81" s="531">
        <f>L81+'[2]Приложение №1'!L133*1000/960</f>
        <v>2096.7190000000005</v>
      </c>
      <c r="N81" s="531">
        <f>M81+'[2]Приложение №1'!M133*1000/960</f>
        <v>2096.7556041666671</v>
      </c>
      <c r="O81" s="531">
        <f>N81+'[2]Приложение №1'!N133*1000/960</f>
        <v>2096.7926041666669</v>
      </c>
      <c r="P81" s="531">
        <f>O81+'[2]Приложение №1'!O133*1000/960</f>
        <v>2096.8257083333338</v>
      </c>
      <c r="Q81" s="531">
        <f>P81+'[2]Приложение №1'!P133*1000/960</f>
        <v>2096.8593125000002</v>
      </c>
      <c r="R81" s="531">
        <f>Q81+'[2]Приложение №1'!Q133*1000/960</f>
        <v>2096.8965104166668</v>
      </c>
      <c r="S81" s="531">
        <f>R81+'[2]Приложение №1'!R133*1000/960</f>
        <v>2096.9351145833334</v>
      </c>
      <c r="T81" s="531">
        <f>S81+'[2]Приложение №1'!S133*1000/960</f>
        <v>2096.9683125000001</v>
      </c>
      <c r="U81" s="531">
        <f>T81+'[2]Приложение №1'!T133*1000/960</f>
        <v>2097.001416666667</v>
      </c>
      <c r="V81" s="531">
        <f>U81+'[2]Приложение №1'!U133*1000/960</f>
        <v>2097.0460208333338</v>
      </c>
      <c r="W81" s="531">
        <f>V81+'[2]Приложение №1'!V133*1000/960</f>
        <v>2097.0921250000006</v>
      </c>
      <c r="X81" s="531">
        <f>W81+'[2]Приложение №1'!W133*1000/960</f>
        <v>2097.1249270833341</v>
      </c>
      <c r="Y81" s="531">
        <f>X81+'[2]Приложение №1'!X133*1000/960</f>
        <v>2097.1552291666676</v>
      </c>
      <c r="Z81" s="531">
        <f>Y81+'[2]Приложение №1'!Y133*1000/960</f>
        <v>2097.1683333333344</v>
      </c>
      <c r="AA81" s="531">
        <f>Z81+'[2]Приложение №1'!Z133*1000/960</f>
        <v>2097.1797291666676</v>
      </c>
      <c r="AB81" s="531">
        <f>AA81+'[2]Приложение №1'!AA133*1000/960</f>
        <v>2097.1912291666677</v>
      </c>
      <c r="AC81" s="531">
        <f>AB81+'[2]Приложение №1'!AB133*1000/960</f>
        <v>2097.2027291666677</v>
      </c>
    </row>
    <row r="82" spans="1:29" s="134" customFormat="1" ht="33" customHeight="1" x14ac:dyDescent="0.25">
      <c r="A82" s="703"/>
      <c r="B82" s="745"/>
      <c r="C82" s="10">
        <v>960</v>
      </c>
      <c r="D82" s="17" t="s">
        <v>130</v>
      </c>
      <c r="E82" s="531">
        <v>753.97</v>
      </c>
      <c r="F82" s="531">
        <f>E82+'[2]Приложение №1'!E134*1000/960</f>
        <v>753.97830208333335</v>
      </c>
      <c r="G82" s="531">
        <f>F82+'[2]Приложение №1'!F134*1000/960</f>
        <v>753.9861979166667</v>
      </c>
      <c r="H82" s="531">
        <f>G82+'[2]Приложение №1'!G134*1000/960</f>
        <v>753.99430208333331</v>
      </c>
      <c r="I82" s="531">
        <f>H82+'[2]Приложение №1'!H134*1000/960</f>
        <v>754.00249999999994</v>
      </c>
      <c r="J82" s="531">
        <f>I82+'[2]Приложение №1'!I134*1000/960</f>
        <v>754.01060416666655</v>
      </c>
      <c r="K82" s="531">
        <f>J82+'[2]Приложение №1'!J134*1000/960</f>
        <v>754.01870833333317</v>
      </c>
      <c r="L82" s="531">
        <f>K82+'[2]Приложение №1'!K134*1000/960</f>
        <v>754.02790624999989</v>
      </c>
      <c r="M82" s="531">
        <f>L82+'[2]Приложение №1'!L134*1000/960</f>
        <v>754.0416041666665</v>
      </c>
      <c r="N82" s="531">
        <f>M82+'[2]Приложение №1'!M134*1000/960</f>
        <v>754.05620833333319</v>
      </c>
      <c r="O82" s="531">
        <f>N82+'[2]Приложение №1'!N134*1000/960</f>
        <v>754.06960416666652</v>
      </c>
      <c r="P82" s="531">
        <f>O82+'[2]Приложение №1'!O134*1000/960</f>
        <v>754.08180208333317</v>
      </c>
      <c r="Q82" s="531">
        <f>P82+'[2]Приложение №1'!P134*1000/960</f>
        <v>754.09599999999989</v>
      </c>
      <c r="R82" s="531">
        <f>Q82+'[2]Приложение №1'!Q134*1000/960</f>
        <v>754.10980208333319</v>
      </c>
      <c r="S82" s="531">
        <f>R82+'[2]Приложение №1'!R134*1000/960</f>
        <v>754.12440624999988</v>
      </c>
      <c r="T82" s="531">
        <f>S82+'[2]Приложение №1'!S134*1000/960</f>
        <v>754.13930208333318</v>
      </c>
      <c r="U82" s="531">
        <f>T82+'[2]Приложение №1'!T134*1000/960</f>
        <v>754.15419791666648</v>
      </c>
      <c r="V82" s="531">
        <f>U82+'[2]Приложение №1'!U134*1000/960</f>
        <v>754.16949999999986</v>
      </c>
      <c r="W82" s="531">
        <f>V82+'[2]Приложение №1'!V134*1000/960</f>
        <v>754.18530208333323</v>
      </c>
      <c r="X82" s="531">
        <f>W82+'[2]Приложение №1'!W134*1000/960</f>
        <v>754.19899999999984</v>
      </c>
      <c r="Y82" s="531">
        <f>X82+'[2]Приложение №1'!X134*1000/960</f>
        <v>754.20930208333323</v>
      </c>
      <c r="Z82" s="531">
        <f>Y82+'[2]Приложение №1'!Y134*1000/960</f>
        <v>754.21790624999994</v>
      </c>
      <c r="AA82" s="531">
        <f>Z82+'[2]Приложение №1'!Z134*1000/960</f>
        <v>754.22670833333325</v>
      </c>
      <c r="AB82" s="531">
        <f>AA82+'[2]Приложение №1'!AA134*1000/960</f>
        <v>754.23560416666658</v>
      </c>
      <c r="AC82" s="531">
        <f>AB82+'[2]Приложение №1'!AB134*1000/960</f>
        <v>754.24490624999987</v>
      </c>
    </row>
    <row r="83" spans="1:29" s="134" customFormat="1" ht="33" customHeight="1" x14ac:dyDescent="0.25">
      <c r="A83" s="702" t="s">
        <v>108</v>
      </c>
      <c r="B83" s="744" t="s">
        <v>63</v>
      </c>
      <c r="C83" s="10">
        <v>18000</v>
      </c>
      <c r="D83" s="17" t="s">
        <v>129</v>
      </c>
      <c r="E83" s="531">
        <v>332.39</v>
      </c>
      <c r="F83" s="531">
        <f>E83+'[2]Приложение №1'!E160*1000/18000</f>
        <v>332.423</v>
      </c>
      <c r="G83" s="531">
        <f>F83+'[2]Приложение №1'!F160*1000/18000</f>
        <v>332.5745</v>
      </c>
      <c r="H83" s="531">
        <f>G83+'[2]Приложение №1'!G160*1000/18000</f>
        <v>332.68810000000002</v>
      </c>
      <c r="I83" s="531">
        <f>H83+'[2]Приложение №1'!H160*1000/18000</f>
        <v>332.68810000000002</v>
      </c>
      <c r="J83" s="531">
        <f>I83+'[2]Приложение №1'!I160*1000/18000</f>
        <v>332.68810000000002</v>
      </c>
      <c r="K83" s="531">
        <f>J83+'[2]Приложение №1'!J160*1000/18000</f>
        <v>332.68810000000002</v>
      </c>
      <c r="L83" s="531">
        <f>K83+'[2]Приложение №1'!K160*1000/18000</f>
        <v>332.68810000000002</v>
      </c>
      <c r="M83" s="531">
        <f>L83+'[2]Приложение №1'!L160*1000/18000</f>
        <v>332.68810000000002</v>
      </c>
      <c r="N83" s="531">
        <f>M83+'[2]Приложение №1'!M160*1000/18000</f>
        <v>332.68810000000002</v>
      </c>
      <c r="O83" s="531">
        <f>N83+'[2]Приложение №1'!N160*1000/18000</f>
        <v>332.68810000000002</v>
      </c>
      <c r="P83" s="531">
        <f>O83+'[2]Приложение №1'!O160*1000/18000</f>
        <v>332.68810000000002</v>
      </c>
      <c r="Q83" s="531">
        <f>P83+'[2]Приложение №1'!P160*1000/18000</f>
        <v>332.68810000000002</v>
      </c>
      <c r="R83" s="531">
        <f>Q83+'[2]Приложение №1'!Q160*1000/18000</f>
        <v>332.68810000000002</v>
      </c>
      <c r="S83" s="531">
        <f>R83+'[2]Приложение №1'!R160*1000/18000</f>
        <v>332.68810000000002</v>
      </c>
      <c r="T83" s="531">
        <f>S83+'[2]Приложение №1'!S160*1000/18000</f>
        <v>332.68810000000002</v>
      </c>
      <c r="U83" s="531">
        <f>T83+'[2]Приложение №1'!T160*1000/18000</f>
        <v>332.68810000000002</v>
      </c>
      <c r="V83" s="531">
        <f>U83+'[2]Приложение №1'!U160*1000/18000</f>
        <v>332.68810000000002</v>
      </c>
      <c r="W83" s="531">
        <f>V83+'[2]Приложение №1'!V160*1000/18000</f>
        <v>332.68810000000002</v>
      </c>
      <c r="X83" s="531">
        <f>W83+'[2]Приложение №1'!W160*1000/18000</f>
        <v>332.68810000000002</v>
      </c>
      <c r="Y83" s="531">
        <f>X83+'[2]Приложение №1'!X160*1000/18000</f>
        <v>332.68810000000002</v>
      </c>
      <c r="Z83" s="531">
        <f>Y83+'[2]Приложение №1'!Y160*1000/18000</f>
        <v>332.68810000000002</v>
      </c>
      <c r="AA83" s="531">
        <f>Z83+'[2]Приложение №1'!Z160*1000/18000</f>
        <v>332.68810000000002</v>
      </c>
      <c r="AB83" s="531">
        <f>AA83+'[2]Приложение №1'!AA160*1000/18000</f>
        <v>332.74889999999999</v>
      </c>
      <c r="AC83" s="531">
        <f>AB83+'[2]Приложение №1'!AB160*1000/18000</f>
        <v>332.89350000000002</v>
      </c>
    </row>
    <row r="84" spans="1:29" s="134" customFormat="1" ht="33" customHeight="1" x14ac:dyDescent="0.25">
      <c r="A84" s="703"/>
      <c r="B84" s="745"/>
      <c r="C84" s="10">
        <v>18000</v>
      </c>
      <c r="D84" s="17" t="s">
        <v>130</v>
      </c>
      <c r="E84" s="531">
        <v>248.62</v>
      </c>
      <c r="F84" s="531">
        <f>E84+'[2]Приложение №1'!E161*1000/18000</f>
        <v>248.65030000000002</v>
      </c>
      <c r="G84" s="531">
        <f>F84+'[2]Приложение №1'!F161*1000/18000</f>
        <v>248.75860000000003</v>
      </c>
      <c r="H84" s="531">
        <f>G84+'[2]Приложение №1'!G161*1000/18000</f>
        <v>248.82480000000004</v>
      </c>
      <c r="I84" s="531">
        <f>H84+'[2]Приложение №1'!H161*1000/18000</f>
        <v>248.82480000000004</v>
      </c>
      <c r="J84" s="531">
        <f>I84+'[2]Приложение №1'!I161*1000/18000</f>
        <v>248.82480000000004</v>
      </c>
      <c r="K84" s="531">
        <f>J84+'[2]Приложение №1'!J161*1000/18000</f>
        <v>248.82480000000004</v>
      </c>
      <c r="L84" s="531">
        <f>K84+'[2]Приложение №1'!K161*1000/18000</f>
        <v>248.82480000000004</v>
      </c>
      <c r="M84" s="531">
        <f>L84+'[2]Приложение №1'!L161*1000/18000</f>
        <v>248.82480000000004</v>
      </c>
      <c r="N84" s="531">
        <f>M84+'[2]Приложение №1'!M161*1000/18000</f>
        <v>248.82480000000004</v>
      </c>
      <c r="O84" s="531">
        <f>N84+'[2]Приложение №1'!N161*1000/18000</f>
        <v>248.82480000000004</v>
      </c>
      <c r="P84" s="531">
        <f>O84+'[2]Приложение №1'!O161*1000/18000</f>
        <v>248.82480000000004</v>
      </c>
      <c r="Q84" s="531">
        <f>P84+'[2]Приложение №1'!P161*1000/18000</f>
        <v>248.82480000000004</v>
      </c>
      <c r="R84" s="531">
        <f>Q84+'[2]Приложение №1'!Q161*1000/18000</f>
        <v>248.82480000000004</v>
      </c>
      <c r="S84" s="531">
        <f>R84+'[2]Приложение №1'!R161*1000/18000</f>
        <v>248.82480000000004</v>
      </c>
      <c r="T84" s="531">
        <f>S84+'[2]Приложение №1'!S161*1000/18000</f>
        <v>248.82480000000004</v>
      </c>
      <c r="U84" s="531">
        <f>T84+'[2]Приложение №1'!T161*1000/18000</f>
        <v>248.82480000000004</v>
      </c>
      <c r="V84" s="531">
        <f>U84+'[2]Приложение №1'!U161*1000/18000</f>
        <v>248.82480000000004</v>
      </c>
      <c r="W84" s="531">
        <f>V84+'[2]Приложение №1'!V161*1000/18000</f>
        <v>248.82480000000004</v>
      </c>
      <c r="X84" s="531">
        <f>W84+'[2]Приложение №1'!W161*1000/18000</f>
        <v>248.82480000000004</v>
      </c>
      <c r="Y84" s="531">
        <f>X84+'[2]Приложение №1'!X161*1000/18000</f>
        <v>248.82480000000004</v>
      </c>
      <c r="Z84" s="531">
        <f>Y84+'[2]Приложение №1'!Y161*1000/18000</f>
        <v>248.82480000000004</v>
      </c>
      <c r="AA84" s="531">
        <f>Z84+'[2]Приложение №1'!Z161*1000/18000</f>
        <v>248.82480000000004</v>
      </c>
      <c r="AB84" s="531">
        <f>AA84+'[2]Приложение №1'!AA161*1000/18000</f>
        <v>248.87750000000003</v>
      </c>
      <c r="AC84" s="531">
        <f>AB84+'[2]Приложение №1'!AB161*1000/18000</f>
        <v>248.97000000000003</v>
      </c>
    </row>
    <row r="85" spans="1:29" s="134" customFormat="1" ht="33" customHeight="1" x14ac:dyDescent="0.25">
      <c r="A85" s="702" t="s">
        <v>98</v>
      </c>
      <c r="B85" s="744" t="s">
        <v>141</v>
      </c>
      <c r="C85" s="10">
        <v>2400</v>
      </c>
      <c r="D85" s="17" t="s">
        <v>129</v>
      </c>
      <c r="E85" s="531">
        <v>9145.23</v>
      </c>
      <c r="F85" s="531">
        <f>E85+'[2]Приложение №1'!E136*1000/2400</f>
        <v>9146.0465000000004</v>
      </c>
      <c r="G85" s="531">
        <f>F85+'[2]Приложение №1'!F136*1000/2400</f>
        <v>9146.8631999999998</v>
      </c>
      <c r="H85" s="531">
        <f>G85+'[2]Приложение №1'!G136*1000/2400</f>
        <v>9147.6805000000004</v>
      </c>
      <c r="I85" s="531">
        <f>H85+'[2]Приложение №1'!H136*1000/2400</f>
        <v>9148.4976999999999</v>
      </c>
      <c r="J85" s="531">
        <f>I85+'[2]Приложение №1'!I136*1000/2400</f>
        <v>9149.3150000000005</v>
      </c>
      <c r="K85" s="531">
        <f>J85+'[2]Приложение №1'!J136*1000/2400</f>
        <v>9150.1323000000011</v>
      </c>
      <c r="L85" s="531">
        <f>K85+'[2]Приложение №1'!K136*1000/2400</f>
        <v>9150.9500000000007</v>
      </c>
      <c r="M85" s="531">
        <f>L85+'[2]Приложение №1'!L136*1000/2400</f>
        <v>9151.7681000000011</v>
      </c>
      <c r="N85" s="531">
        <f>M85+'[2]Приложение №1'!M136*1000/2400</f>
        <v>9152.5862000000016</v>
      </c>
      <c r="O85" s="531">
        <f>N85+'[2]Приложение №1'!N136*1000/2400</f>
        <v>9153.4040000000023</v>
      </c>
      <c r="P85" s="531">
        <f>O85+'[2]Приложение №1'!O136*1000/2400</f>
        <v>9154.2224000000024</v>
      </c>
      <c r="Q85" s="531">
        <f>P85+'[2]Приложение №1'!P136*1000/2400</f>
        <v>9155.0404000000017</v>
      </c>
      <c r="R85" s="531">
        <f>Q85+'[2]Приложение №1'!Q136*1000/2400</f>
        <v>9155.8576000000012</v>
      </c>
      <c r="S85" s="531">
        <f>R85+'[2]Приложение №1'!R136*1000/2400</f>
        <v>9156.6751000000004</v>
      </c>
      <c r="T85" s="531">
        <f>S85+'[2]Приложение №1'!S136*1000/2400</f>
        <v>9157.4925000000003</v>
      </c>
      <c r="U85" s="531">
        <f>T85+'[2]Приложение №1'!T136*1000/2400</f>
        <v>9158.3094000000001</v>
      </c>
      <c r="V85" s="531">
        <f>U85+'[2]Приложение №1'!U136*1000/2400</f>
        <v>9159.1265000000003</v>
      </c>
      <c r="W85" s="531">
        <f>V85+'[2]Приложение №1'!V136*1000/2400</f>
        <v>9159.9434999999994</v>
      </c>
      <c r="X85" s="531">
        <f>W85+'[2]Приложение №1'!W136*1000/2400</f>
        <v>9160.6831999999995</v>
      </c>
      <c r="Y85" s="531">
        <f>X85+'[2]Приложение №1'!X136*1000/2400</f>
        <v>9161.3612999999987</v>
      </c>
      <c r="Z85" s="531">
        <f>Y85+'[2]Приложение №1'!Y136*1000/2400</f>
        <v>9161.8338999999978</v>
      </c>
      <c r="AA85" s="531">
        <f>Z85+'[2]Приложение №1'!Z136*1000/2400</f>
        <v>9162.6561999999976</v>
      </c>
      <c r="AB85" s="531">
        <f>AA85+'[2]Приложение №1'!AA136*1000/2400</f>
        <v>9163.4843999999975</v>
      </c>
      <c r="AC85" s="531">
        <f>AB85+'[2]Приложение №1'!AB136*1000/2400</f>
        <v>9164.3144999999968</v>
      </c>
    </row>
    <row r="86" spans="1:29" s="134" customFormat="1" ht="33" customHeight="1" x14ac:dyDescent="0.25">
      <c r="A86" s="703"/>
      <c r="B86" s="745"/>
      <c r="C86" s="10">
        <v>2400</v>
      </c>
      <c r="D86" s="17" t="s">
        <v>130</v>
      </c>
      <c r="E86" s="531">
        <v>454.37</v>
      </c>
      <c r="F86" s="531">
        <f>E86+'[2]Приложение №1'!E137*1000/2400</f>
        <v>454.40550000000002</v>
      </c>
      <c r="G86" s="531">
        <f>F86+'[2]Приложение №1'!F137*1000/2400</f>
        <v>454.4409</v>
      </c>
      <c r="H86" s="531">
        <f>G86+'[2]Приложение №1'!G137*1000/2400</f>
        <v>454.47680000000003</v>
      </c>
      <c r="I86" s="531">
        <f>H86+'[2]Приложение №1'!H137*1000/2400</f>
        <v>454.5129</v>
      </c>
      <c r="J86" s="531">
        <f>I86+'[2]Приложение №1'!I137*1000/2400</f>
        <v>454.54919999999998</v>
      </c>
      <c r="K86" s="531">
        <f>J86+'[2]Приложение №1'!J137*1000/2400</f>
        <v>454.58569999999997</v>
      </c>
      <c r="L86" s="531">
        <f>K86+'[2]Приложение №1'!K137*1000/2400</f>
        <v>454.62269999999995</v>
      </c>
      <c r="M86" s="531">
        <f>L86+'[2]Приложение №1'!L137*1000/2400</f>
        <v>454.65999999999997</v>
      </c>
      <c r="N86" s="531">
        <f>M86+'[2]Приложение №1'!M137*1000/2400</f>
        <v>454.69669999999996</v>
      </c>
      <c r="O86" s="531">
        <f>N86+'[2]Приложение №1'!N137*1000/2400</f>
        <v>454.73329999999999</v>
      </c>
      <c r="P86" s="531">
        <f>O86+'[2]Приложение №1'!O137*1000/2400</f>
        <v>454.76979999999998</v>
      </c>
      <c r="Q86" s="531">
        <f>P86+'[2]Приложение №1'!P137*1000/2400</f>
        <v>454.80609999999996</v>
      </c>
      <c r="R86" s="531">
        <f>Q86+'[2]Приложение №1'!Q137*1000/2400</f>
        <v>454.84239999999994</v>
      </c>
      <c r="S86" s="531">
        <f>R86+'[2]Приложение №1'!R137*1000/2400</f>
        <v>454.87899999999996</v>
      </c>
      <c r="T86" s="531">
        <f>S86+'[2]Приложение №1'!S137*1000/2400</f>
        <v>454.91559999999998</v>
      </c>
      <c r="U86" s="531">
        <f>T86+'[2]Приложение №1'!T137*1000/2400</f>
        <v>454.95159999999998</v>
      </c>
      <c r="V86" s="531">
        <f>U86+'[2]Приложение №1'!U137*1000/2400</f>
        <v>454.98769999999996</v>
      </c>
      <c r="W86" s="531">
        <f>V86+'[2]Приложение №1'!V137*1000/2400</f>
        <v>455.02359999999999</v>
      </c>
      <c r="X86" s="531">
        <f>W86+'[2]Приложение №1'!W137*1000/2400</f>
        <v>455.05270000000002</v>
      </c>
      <c r="Y86" s="531">
        <f>X86+'[2]Приложение №1'!X137*1000/2400</f>
        <v>455.08170000000001</v>
      </c>
      <c r="Z86" s="531">
        <f>Y86+'[2]Приложение №1'!Y137*1000/2400</f>
        <v>455.10130000000004</v>
      </c>
      <c r="AA86" s="531">
        <f>Z86+'[2]Приложение №1'!Z137*1000/2400</f>
        <v>455.13640000000004</v>
      </c>
      <c r="AB86" s="531">
        <f>AA86+'[2]Приложение №1'!AA137*1000/2400</f>
        <v>455.17240000000004</v>
      </c>
      <c r="AC86" s="531">
        <f>AB86+'[2]Приложение №1'!AB137*1000/2400</f>
        <v>455.20830000000007</v>
      </c>
    </row>
    <row r="87" spans="1:29" s="134" customFormat="1" ht="33" customHeight="1" x14ac:dyDescent="0.25">
      <c r="A87" s="702" t="s">
        <v>109</v>
      </c>
      <c r="B87" s="744" t="str">
        <f>B75</f>
        <v>ООО "Воронежпромлит"</v>
      </c>
      <c r="C87" s="10">
        <v>18000</v>
      </c>
      <c r="D87" s="17" t="s">
        <v>129</v>
      </c>
      <c r="E87" s="531">
        <v>348.65</v>
      </c>
      <c r="F87" s="531">
        <f>E87+'[2]Приложение №1'!E163*1000/18000</f>
        <v>348.77449999999999</v>
      </c>
      <c r="G87" s="531">
        <f>F87+'[2]Приложение №1'!F163*1000/18000</f>
        <v>348.81139999999999</v>
      </c>
      <c r="H87" s="531">
        <f>G87+'[2]Приложение №1'!G163*1000/18000</f>
        <v>348.91039999999998</v>
      </c>
      <c r="I87" s="531">
        <f>H87+'[2]Приложение №1'!H163*1000/18000</f>
        <v>349.05919999999998</v>
      </c>
      <c r="J87" s="531">
        <f>I87+'[2]Приложение №1'!I163*1000/18000</f>
        <v>349.07459999999998</v>
      </c>
      <c r="K87" s="531">
        <f>J87+'[2]Приложение №1'!J163*1000/18000</f>
        <v>349.07459999999998</v>
      </c>
      <c r="L87" s="531">
        <f>K87+'[2]Приложение №1'!K163*1000/18000</f>
        <v>349.07459999999998</v>
      </c>
      <c r="M87" s="531">
        <f>L87+'[2]Приложение №1'!L163*1000/18000</f>
        <v>349.07459999999998</v>
      </c>
      <c r="N87" s="531">
        <f>M87+'[2]Приложение №1'!M163*1000/18000</f>
        <v>349.07459999999998</v>
      </c>
      <c r="O87" s="531">
        <f>N87+'[2]Приложение №1'!N163*1000/18000</f>
        <v>349.07459999999998</v>
      </c>
      <c r="P87" s="531">
        <f>O87+'[2]Приложение №1'!O163*1000/18000</f>
        <v>349.07459999999998</v>
      </c>
      <c r="Q87" s="531">
        <f>P87+'[2]Приложение №1'!P163*1000/18000</f>
        <v>349.07459999999998</v>
      </c>
      <c r="R87" s="531">
        <f>Q87+'[2]Приложение №1'!Q163*1000/18000</f>
        <v>349.07459999999998</v>
      </c>
      <c r="S87" s="531">
        <f>R87+'[2]Приложение №1'!R163*1000/18000</f>
        <v>349.07459999999998</v>
      </c>
      <c r="T87" s="531">
        <f>S87+'[2]Приложение №1'!S163*1000/18000</f>
        <v>349.07459999999998</v>
      </c>
      <c r="U87" s="531">
        <f>T87+'[2]Приложение №1'!T163*1000/18000</f>
        <v>349.07459999999998</v>
      </c>
      <c r="V87" s="531">
        <f>U87+'[2]Приложение №1'!U163*1000/18000</f>
        <v>349.07459999999998</v>
      </c>
      <c r="W87" s="531">
        <f>V87+'[2]Приложение №1'!V163*1000/18000</f>
        <v>349.07459999999998</v>
      </c>
      <c r="X87" s="531">
        <f>W87+'[2]Приложение №1'!W163*1000/18000</f>
        <v>349.07459999999998</v>
      </c>
      <c r="Y87" s="531">
        <f>X87+'[2]Приложение №1'!X163*1000/18000</f>
        <v>349.07459999999998</v>
      </c>
      <c r="Z87" s="531">
        <f>Y87+'[2]Приложение №1'!Y163*1000/18000</f>
        <v>349.07469999999995</v>
      </c>
      <c r="AA87" s="531">
        <f>Z87+'[2]Приложение №1'!Z163*1000/18000</f>
        <v>349.24639999999994</v>
      </c>
      <c r="AB87" s="531">
        <f>AA87+'[2]Приложение №1'!AA163*1000/18000</f>
        <v>349.36869999999993</v>
      </c>
      <c r="AC87" s="531">
        <f>AB87+'[2]Приложение №1'!AB163*1000/18000</f>
        <v>349.38849999999991</v>
      </c>
    </row>
    <row r="88" spans="1:29" s="134" customFormat="1" ht="33" customHeight="1" x14ac:dyDescent="0.25">
      <c r="A88" s="703"/>
      <c r="B88" s="745"/>
      <c r="C88" s="10">
        <v>18000</v>
      </c>
      <c r="D88" s="17" t="s">
        <v>130</v>
      </c>
      <c r="E88" s="531">
        <v>271.56</v>
      </c>
      <c r="F88" s="531">
        <f>E88+'[2]Приложение №1'!E164*1000/18000</f>
        <v>271.64766666666668</v>
      </c>
      <c r="G88" s="531">
        <f>F88+'[2]Приложение №1'!F164*1000/18000</f>
        <v>271.66816666666671</v>
      </c>
      <c r="H88" s="531">
        <f>G88+'[2]Приложение №1'!G164*1000/18000</f>
        <v>271.7403888888889</v>
      </c>
      <c r="I88" s="531">
        <f>H88+'[2]Приложение №1'!H164*1000/18000</f>
        <v>271.83205555555554</v>
      </c>
      <c r="J88" s="531">
        <f>I88+'[2]Приложение №1'!I164*1000/18000</f>
        <v>271.84083333333331</v>
      </c>
      <c r="K88" s="531">
        <f>J88+'[2]Приложение №1'!J164*1000/18000</f>
        <v>271.84083333333331</v>
      </c>
      <c r="L88" s="531">
        <f>K88+'[2]Приложение №1'!K164*1000/18000</f>
        <v>271.84083333333331</v>
      </c>
      <c r="M88" s="531">
        <f>L88+'[2]Приложение №1'!L164*1000/18000</f>
        <v>271.84083333333331</v>
      </c>
      <c r="N88" s="531">
        <f>M88+'[2]Приложение №1'!M164*1000/18000</f>
        <v>271.84083333333331</v>
      </c>
      <c r="O88" s="531">
        <f>N88+'[2]Приложение №1'!N164*1000/18000</f>
        <v>271.84083333333331</v>
      </c>
      <c r="P88" s="531">
        <f>O88+'[2]Приложение №1'!O164*1000/18000</f>
        <v>271.84083333333331</v>
      </c>
      <c r="Q88" s="531">
        <f>P88+'[2]Приложение №1'!P164*1000/18000</f>
        <v>271.84083333333331</v>
      </c>
      <c r="R88" s="531">
        <f>Q88+'[2]Приложение №1'!Q164*1000/18000</f>
        <v>271.84083333333331</v>
      </c>
      <c r="S88" s="531">
        <f>R88+'[2]Приложение №1'!R164*1000/18000</f>
        <v>271.84083333333331</v>
      </c>
      <c r="T88" s="531">
        <f>S88+'[2]Приложение №1'!S164*1000/18000</f>
        <v>271.84083333333331</v>
      </c>
      <c r="U88" s="531">
        <f>T88+'[2]Приложение №1'!T164*1000/18000</f>
        <v>271.84083333333331</v>
      </c>
      <c r="V88" s="531">
        <f>U88+'[2]Приложение №1'!U164*1000/18000</f>
        <v>271.84083333333331</v>
      </c>
      <c r="W88" s="531">
        <f>V88+'[2]Приложение №1'!V164*1000/18000</f>
        <v>271.84083333333331</v>
      </c>
      <c r="X88" s="531">
        <f>W88+'[2]Приложение №1'!W164*1000/18000</f>
        <v>271.84083333333331</v>
      </c>
      <c r="Y88" s="531">
        <f>X88+'[2]Приложение №1'!X164*1000/18000</f>
        <v>271.84083333333331</v>
      </c>
      <c r="Z88" s="531">
        <f>Y88+'[2]Приложение №1'!Y164*1000/18000</f>
        <v>271.84083333333331</v>
      </c>
      <c r="AA88" s="531">
        <f>Z88+'[2]Приложение №1'!Z164*1000/18000</f>
        <v>271.96305555555551</v>
      </c>
      <c r="AB88" s="531">
        <f>AA88+'[2]Приложение №1'!AA164*1000/18000</f>
        <v>272.03272222222216</v>
      </c>
      <c r="AC88" s="531">
        <f>AB88+'[2]Приложение №1'!AB164*1000/18000</f>
        <v>272.04016666666661</v>
      </c>
    </row>
    <row r="89" spans="1:29" s="134" customFormat="1" ht="33" customHeight="1" x14ac:dyDescent="0.25">
      <c r="A89" s="702" t="s">
        <v>99</v>
      </c>
      <c r="B89" s="744" t="s">
        <v>100</v>
      </c>
      <c r="C89" s="10">
        <v>1200</v>
      </c>
      <c r="D89" s="17" t="s">
        <v>129</v>
      </c>
      <c r="E89" s="531">
        <v>2620.96</v>
      </c>
      <c r="F89" s="531">
        <f>E89+'[2]Приложение №1'!E139*1000/1200</f>
        <v>2620.9638</v>
      </c>
      <c r="G89" s="531">
        <f>F89+'[2]Приложение №1'!F139*1000/1200</f>
        <v>2620.9675999999999</v>
      </c>
      <c r="H89" s="531">
        <f>G89+'[2]Приложение №1'!G139*1000/1200</f>
        <v>2620.9713999999999</v>
      </c>
      <c r="I89" s="531">
        <f>H89+'[2]Приложение №1'!H139*1000/1200</f>
        <v>2620.9755</v>
      </c>
      <c r="J89" s="531">
        <f>I89+'[2]Приложение №1'!I139*1000/1200</f>
        <v>2620.9792000000002</v>
      </c>
      <c r="K89" s="531">
        <f>J89+'[2]Приложение №1'!J139*1000/1200</f>
        <v>2620.9830000000002</v>
      </c>
      <c r="L89" s="531">
        <f>K89+'[2]Приложение №1'!K139*1000/1200</f>
        <v>2620.9875000000002</v>
      </c>
      <c r="M89" s="531">
        <f>L89+'[2]Приложение №1'!L139*1000/1200</f>
        <v>2621.0905000000002</v>
      </c>
      <c r="N89" s="531">
        <f>M89+'[2]Приложение №1'!M139*1000/1200</f>
        <v>2621.2308000000003</v>
      </c>
      <c r="O89" s="531">
        <f>N89+'[2]Приложение №1'!N139*1000/1200</f>
        <v>2621.3653000000004</v>
      </c>
      <c r="P89" s="531">
        <f>O89+'[2]Приложение №1'!O139*1000/1200</f>
        <v>2621.5030000000006</v>
      </c>
      <c r="Q89" s="531">
        <f>P89+'[2]Приложение №1'!P139*1000/1200</f>
        <v>2621.6276000000007</v>
      </c>
      <c r="R89" s="531">
        <f>Q89+'[2]Приложение №1'!Q139*1000/1200</f>
        <v>2621.7533000000008</v>
      </c>
      <c r="S89" s="531">
        <f>R89+'[2]Приложение №1'!R139*1000/1200</f>
        <v>2621.8684000000007</v>
      </c>
      <c r="T89" s="531">
        <f>S89+'[2]Приложение №1'!S139*1000/1200</f>
        <v>2621.9801000000007</v>
      </c>
      <c r="U89" s="531">
        <f>T89+'[2]Приложение №1'!T139*1000/1200</f>
        <v>2622.0865000000008</v>
      </c>
      <c r="V89" s="531">
        <f>U89+'[2]Приложение №1'!U139*1000/1200</f>
        <v>2622.1711000000009</v>
      </c>
      <c r="W89" s="531">
        <f>V89+'[2]Приложение №1'!V139*1000/1200</f>
        <v>2622.2141000000011</v>
      </c>
      <c r="X89" s="531">
        <f>W89+'[2]Приложение №1'!W139*1000/1200</f>
        <v>2622.227100000001</v>
      </c>
      <c r="Y89" s="531">
        <f>X89+'[2]Приложение №1'!X139*1000/1200</f>
        <v>2622.2310000000011</v>
      </c>
      <c r="Z89" s="531">
        <f>Y89+'[2]Приложение №1'!Y139*1000/1200</f>
        <v>2622.2349000000013</v>
      </c>
      <c r="AA89" s="531">
        <f>Z89+'[2]Приложение №1'!Z139*1000/1200</f>
        <v>2622.2389000000012</v>
      </c>
      <c r="AB89" s="531">
        <f>AA89+'[2]Приложение №1'!AA139*1000/1200</f>
        <v>2622.2427000000012</v>
      </c>
      <c r="AC89" s="531">
        <f>AB89+'[2]Приложение №1'!AB139*1000/1200</f>
        <v>2622.2465000000011</v>
      </c>
    </row>
    <row r="90" spans="1:29" s="134" customFormat="1" ht="33" customHeight="1" x14ac:dyDescent="0.25">
      <c r="A90" s="703"/>
      <c r="B90" s="745"/>
      <c r="C90" s="10">
        <v>1200</v>
      </c>
      <c r="D90" s="17" t="s">
        <v>130</v>
      </c>
      <c r="E90" s="531">
        <v>573.27</v>
      </c>
      <c r="F90" s="531">
        <f>E90+'[2]Приложение №1'!E140*1000/1200</f>
        <v>573.27170000000001</v>
      </c>
      <c r="G90" s="531">
        <f>F90+'[2]Приложение №1'!F140*1000/1200</f>
        <v>573.27319999999997</v>
      </c>
      <c r="H90" s="531">
        <f>G90+'[2]Приложение №1'!G140*1000/1200</f>
        <v>573.27459999999996</v>
      </c>
      <c r="I90" s="531">
        <f>H90+'[2]Приложение №1'!H140*1000/1200</f>
        <v>573.27589999999998</v>
      </c>
      <c r="J90" s="531">
        <f>I90+'[2]Приложение №1'!I140*1000/1200</f>
        <v>573.27739999999994</v>
      </c>
      <c r="K90" s="531">
        <f>J90+'[2]Приложение №1'!J140*1000/1200</f>
        <v>573.279</v>
      </c>
      <c r="L90" s="531">
        <f>K90+'[2]Приложение №1'!K140*1000/1200</f>
        <v>573.28030000000001</v>
      </c>
      <c r="M90" s="531">
        <f>L90+'[2]Приложение №1'!L140*1000/1200</f>
        <v>573.28399999999999</v>
      </c>
      <c r="N90" s="531">
        <f>M90+'[2]Приложение №1'!M140*1000/1200</f>
        <v>573.29510000000005</v>
      </c>
      <c r="O90" s="531">
        <f>N90+'[2]Приложение №1'!N140*1000/1200</f>
        <v>573.31350000000009</v>
      </c>
      <c r="P90" s="531">
        <f>O90+'[2]Приложение №1'!O140*1000/1200</f>
        <v>573.33470000000011</v>
      </c>
      <c r="Q90" s="531">
        <f>P90+'[2]Приложение №1'!P140*1000/1200</f>
        <v>573.36070000000007</v>
      </c>
      <c r="R90" s="531">
        <f>Q90+'[2]Приложение №1'!Q140*1000/1200</f>
        <v>573.39170000000001</v>
      </c>
      <c r="S90" s="531">
        <f>R90+'[2]Приложение №1'!R140*1000/1200</f>
        <v>573.42200000000003</v>
      </c>
      <c r="T90" s="531">
        <f>S90+'[2]Приложение №1'!S140*1000/1200</f>
        <v>573.44839999999999</v>
      </c>
      <c r="U90" s="531">
        <f>T90+'[2]Приложение №1'!T140*1000/1200</f>
        <v>573.47789999999998</v>
      </c>
      <c r="V90" s="531">
        <f>U90+'[2]Приложение №1'!U140*1000/1200</f>
        <v>573.5018</v>
      </c>
      <c r="W90" s="531">
        <f>V90+'[2]Приложение №1'!V140*1000/1200</f>
        <v>573.51160000000004</v>
      </c>
      <c r="X90" s="531">
        <f>W90+'[2]Приложение №1'!W140*1000/1200</f>
        <v>573.5163</v>
      </c>
      <c r="Y90" s="531">
        <f>X90+'[2]Приложение №1'!X140*1000/1200</f>
        <v>573.51819999999998</v>
      </c>
      <c r="Z90" s="531">
        <f>Y90+'[2]Приложение №1'!Y140*1000/1200</f>
        <v>573.52059999999994</v>
      </c>
      <c r="AA90" s="531">
        <f>Z90+'[2]Приложение №1'!Z140*1000/1200</f>
        <v>573.52279999999996</v>
      </c>
      <c r="AB90" s="531">
        <f>AA90+'[2]Приложение №1'!AA140*1000/1200</f>
        <v>573.52559999999994</v>
      </c>
      <c r="AC90" s="531">
        <f>AB90+'[2]Приложение №1'!AB140*1000/1200</f>
        <v>573.52859999999998</v>
      </c>
    </row>
    <row r="91" spans="1:29" s="134" customFormat="1" ht="33" customHeight="1" x14ac:dyDescent="0.25">
      <c r="A91" s="702" t="s">
        <v>101</v>
      </c>
      <c r="B91" s="744" t="str">
        <f>B77</f>
        <v>ООО "ИП "К.И.Т."</v>
      </c>
      <c r="C91" s="10">
        <v>1200</v>
      </c>
      <c r="D91" s="17" t="s">
        <v>129</v>
      </c>
      <c r="E91" s="531">
        <v>6934.76</v>
      </c>
      <c r="F91" s="531">
        <f>E91+'[2]Приложение №1'!E142*1000/1200</f>
        <v>6934.8477000000003</v>
      </c>
      <c r="G91" s="531">
        <f>F91+'[2]Приложение №1'!F142*1000/1200</f>
        <v>6934.9273000000003</v>
      </c>
      <c r="H91" s="531">
        <f>G91+'[2]Приложение №1'!G142*1000/1200</f>
        <v>6934.9940999999999</v>
      </c>
      <c r="I91" s="531">
        <f>H91+'[2]Приложение №1'!H142*1000/1200</f>
        <v>6935.0595999999996</v>
      </c>
      <c r="J91" s="531">
        <f>I91+'[2]Приложение №1'!I142*1000/1200</f>
        <v>6935.1272999999992</v>
      </c>
      <c r="K91" s="531">
        <f>J91+'[2]Приложение №1'!J142*1000/1200</f>
        <v>6935.200499999999</v>
      </c>
      <c r="L91" s="531">
        <f>K91+'[2]Приложение №1'!K142*1000/1200</f>
        <v>6935.2997999999989</v>
      </c>
      <c r="M91" s="531">
        <f>L91+'[2]Приложение №1'!L142*1000/1200</f>
        <v>6935.4071999999987</v>
      </c>
      <c r="N91" s="531">
        <f>M91+'[2]Приложение №1'!M142*1000/1200</f>
        <v>6935.5076999999983</v>
      </c>
      <c r="O91" s="531">
        <f>N91+'[2]Приложение №1'!N142*1000/1200</f>
        <v>6935.6168999999982</v>
      </c>
      <c r="P91" s="531">
        <f>O91+'[2]Приложение №1'!O142*1000/1200</f>
        <v>6935.7342999999983</v>
      </c>
      <c r="Q91" s="531">
        <f>P91+'[2]Приложение №1'!P142*1000/1200</f>
        <v>6935.8540999999987</v>
      </c>
      <c r="R91" s="531">
        <f>Q91+'[2]Приложение №1'!Q142*1000/1200</f>
        <v>6935.9773999999989</v>
      </c>
      <c r="S91" s="531">
        <f>R91+'[2]Приложение №1'!R142*1000/1200</f>
        <v>6936.1004999999986</v>
      </c>
      <c r="T91" s="531">
        <f>S91+'[2]Приложение №1'!S142*1000/1200</f>
        <v>6936.2195999999985</v>
      </c>
      <c r="U91" s="531">
        <f>T91+'[2]Приложение №1'!T142*1000/1200</f>
        <v>6936.3426999999983</v>
      </c>
      <c r="V91" s="531">
        <f>U91+'[2]Приложение №1'!U142*1000/1200</f>
        <v>6936.4736999999986</v>
      </c>
      <c r="W91" s="531">
        <f>V91+'[2]Приложение №1'!V142*1000/1200</f>
        <v>6936.6331999999984</v>
      </c>
      <c r="X91" s="531">
        <f>W91+'[2]Приложение №1'!W142*1000/1200</f>
        <v>6936.8047999999981</v>
      </c>
      <c r="Y91" s="531">
        <f>X91+'[2]Приложение №1'!X142*1000/1200</f>
        <v>6936.987299999998</v>
      </c>
      <c r="Z91" s="531">
        <f>Y91+'[2]Приложение №1'!Y142*1000/1200</f>
        <v>6937.1728999999978</v>
      </c>
      <c r="AA91" s="531">
        <f>Z91+'[2]Приложение №1'!Z142*1000/1200</f>
        <v>6937.3475999999973</v>
      </c>
      <c r="AB91" s="531">
        <f>AA91+'[2]Приложение №1'!AA142*1000/1200</f>
        <v>6937.4887999999974</v>
      </c>
      <c r="AC91" s="531">
        <f>AB91+'[2]Приложение №1'!AB142*1000/1200</f>
        <v>6937.6019999999971</v>
      </c>
    </row>
    <row r="92" spans="1:29" s="134" customFormat="1" ht="33" customHeight="1" x14ac:dyDescent="0.25">
      <c r="A92" s="703"/>
      <c r="B92" s="745"/>
      <c r="C92" s="10">
        <v>1200</v>
      </c>
      <c r="D92" s="17" t="s">
        <v>130</v>
      </c>
      <c r="E92" s="531">
        <v>230.91</v>
      </c>
      <c r="F92" s="531">
        <f>E92+'[2]Приложение №1'!E143*1000/1200</f>
        <v>230.9102</v>
      </c>
      <c r="G92" s="531">
        <f>F92+'[2]Приложение №1'!F143*1000/1200</f>
        <v>230.9102</v>
      </c>
      <c r="H92" s="531">
        <f>G92+'[2]Приложение №1'!G143*1000/1200</f>
        <v>230.9102</v>
      </c>
      <c r="I92" s="531">
        <f>H92+'[2]Приложение №1'!H143*1000/1200</f>
        <v>230.9102</v>
      </c>
      <c r="J92" s="531">
        <f>I92+'[2]Приложение №1'!I143*1000/1200</f>
        <v>230.9102</v>
      </c>
      <c r="K92" s="531">
        <f>J92+'[2]Приложение №1'!J143*1000/1200</f>
        <v>230.9102</v>
      </c>
      <c r="L92" s="531">
        <f>K92+'[2]Приложение №1'!K143*1000/1200</f>
        <v>230.9102</v>
      </c>
      <c r="M92" s="531">
        <f>L92+'[2]Приложение №1'!L143*1000/1200</f>
        <v>230.9102</v>
      </c>
      <c r="N92" s="531">
        <f>M92+'[2]Приложение №1'!M143*1000/1200</f>
        <v>230.9102</v>
      </c>
      <c r="O92" s="531">
        <f>N92+'[2]Приложение №1'!N143*1000/1200</f>
        <v>230.9102</v>
      </c>
      <c r="P92" s="531">
        <f>O92+'[2]Приложение №1'!O143*1000/1200</f>
        <v>230.9102</v>
      </c>
      <c r="Q92" s="531">
        <f>P92+'[2]Приложение №1'!P143*1000/1200</f>
        <v>230.9102</v>
      </c>
      <c r="R92" s="531">
        <f>Q92+'[2]Приложение №1'!Q143*1000/1200</f>
        <v>230.9102</v>
      </c>
      <c r="S92" s="531">
        <f>R92+'[2]Приложение №1'!R143*1000/1200</f>
        <v>230.9102</v>
      </c>
      <c r="T92" s="531">
        <f>S92+'[2]Приложение №1'!S143*1000/1200</f>
        <v>230.9102</v>
      </c>
      <c r="U92" s="531">
        <f>T92+'[2]Приложение №1'!T143*1000/1200</f>
        <v>230.9102</v>
      </c>
      <c r="V92" s="531">
        <f>U92+'[2]Приложение №1'!U143*1000/1200</f>
        <v>230.9102</v>
      </c>
      <c r="W92" s="531">
        <f>V92+'[2]Приложение №1'!V143*1000/1200</f>
        <v>230.91030000000001</v>
      </c>
      <c r="X92" s="531">
        <f>W92+'[2]Приложение №1'!W143*1000/1200</f>
        <v>230.91050000000001</v>
      </c>
      <c r="Y92" s="531">
        <f>X92+'[2]Приложение №1'!X143*1000/1200</f>
        <v>230.9119</v>
      </c>
      <c r="Z92" s="531">
        <f>Y92+'[2]Приложение №1'!Y143*1000/1200</f>
        <v>230.91409999999999</v>
      </c>
      <c r="AA92" s="531">
        <f>Z92+'[2]Приложение №1'!Z143*1000/1200</f>
        <v>230.9169</v>
      </c>
      <c r="AB92" s="531">
        <f>AA92+'[2]Приложение №1'!AA143*1000/1200</f>
        <v>230.91909999999999</v>
      </c>
      <c r="AC92" s="531">
        <f>AB92+'[2]Приложение №1'!AB143*1000/1200</f>
        <v>230.91979999999998</v>
      </c>
    </row>
    <row r="93" spans="1:29" s="134" customFormat="1" ht="33" customHeight="1" x14ac:dyDescent="0.25">
      <c r="A93" s="702" t="s">
        <v>142</v>
      </c>
      <c r="B93" s="744" t="s">
        <v>287</v>
      </c>
      <c r="C93" s="10">
        <v>1200</v>
      </c>
      <c r="D93" s="17" t="s">
        <v>129</v>
      </c>
      <c r="E93" s="531">
        <v>11739.34</v>
      </c>
      <c r="F93" s="531">
        <f>E93+'[2]Приложение №1'!E145*1000/1200</f>
        <v>11739.3403</v>
      </c>
      <c r="G93" s="531">
        <f>F93+'[2]Приложение №1'!F145*1000/1200</f>
        <v>11739.340700000001</v>
      </c>
      <c r="H93" s="531">
        <f>G93+'[2]Приложение №1'!G145*1000/1200</f>
        <v>11739.341100000001</v>
      </c>
      <c r="I93" s="531">
        <f>H93+'[2]Приложение №1'!H145*1000/1200</f>
        <v>11739.341500000002</v>
      </c>
      <c r="J93" s="531">
        <f>I93+'[2]Приложение №1'!I145*1000/1200</f>
        <v>11739.341900000003</v>
      </c>
      <c r="K93" s="531">
        <f>J93+'[2]Приложение №1'!J145*1000/1200</f>
        <v>11739.342200000003</v>
      </c>
      <c r="L93" s="531">
        <f>K93+'[2]Приложение №1'!K145*1000/1200</f>
        <v>11739.342600000004</v>
      </c>
      <c r="M93" s="531">
        <f>L93+'[2]Приложение №1'!L145*1000/1200</f>
        <v>11739.343000000004</v>
      </c>
      <c r="N93" s="531">
        <f>M93+'[2]Приложение №1'!M145*1000/1200</f>
        <v>11739.343400000005</v>
      </c>
      <c r="O93" s="531">
        <f>N93+'[2]Приложение №1'!N145*1000/1200</f>
        <v>11739.343800000006</v>
      </c>
      <c r="P93" s="531">
        <f>O93+'[2]Приложение №1'!O145*1000/1200</f>
        <v>11739.344100000006</v>
      </c>
      <c r="Q93" s="531">
        <f>P93+'[2]Приложение №1'!P145*1000/1200</f>
        <v>11739.344500000007</v>
      </c>
      <c r="R93" s="531">
        <f>Q93+'[2]Приложение №1'!Q145*1000/1200</f>
        <v>11739.344900000007</v>
      </c>
      <c r="S93" s="531">
        <f>R93+'[2]Приложение №1'!R145*1000/1200</f>
        <v>11739.345300000008</v>
      </c>
      <c r="T93" s="531">
        <f>S93+'[2]Приложение №1'!S145*1000/1200</f>
        <v>11739.345700000009</v>
      </c>
      <c r="U93" s="531">
        <f>T93+'[2]Приложение №1'!T145*1000/1200</f>
        <v>11739.34610000001</v>
      </c>
      <c r="V93" s="531">
        <f>U93+'[2]Приложение №1'!U145*1000/1200</f>
        <v>11739.346400000009</v>
      </c>
      <c r="W93" s="531">
        <f>V93+'[2]Приложение №1'!V145*1000/1200</f>
        <v>11739.34680000001</v>
      </c>
      <c r="X93" s="531">
        <f>W93+'[2]Приложение №1'!W145*1000/1200</f>
        <v>11739.347200000011</v>
      </c>
      <c r="Y93" s="531">
        <f>X93+'[2]Приложение №1'!X145*1000/1200</f>
        <v>11739.347500000011</v>
      </c>
      <c r="Z93" s="531">
        <f>Y93+'[2]Приложение №1'!Y145*1000/1200</f>
        <v>11739.347900000012</v>
      </c>
      <c r="AA93" s="531">
        <f>Z93+'[2]Приложение №1'!Z145*1000/1200</f>
        <v>11739.348300000012</v>
      </c>
      <c r="AB93" s="531">
        <f>AA93+'[2]Приложение №1'!AA145*1000/1200</f>
        <v>11739.348600000012</v>
      </c>
      <c r="AC93" s="531">
        <f>AB93+'[2]Приложение №1'!AB145*1000/1200</f>
        <v>11739.349000000013</v>
      </c>
    </row>
    <row r="94" spans="1:29" s="134" customFormat="1" ht="33" customHeight="1" x14ac:dyDescent="0.25">
      <c r="A94" s="703"/>
      <c r="B94" s="745"/>
      <c r="C94" s="10">
        <v>1200</v>
      </c>
      <c r="D94" s="17" t="s">
        <v>130</v>
      </c>
      <c r="E94" s="531">
        <v>2019.28</v>
      </c>
      <c r="F94" s="531">
        <f>E94+'[2]Приложение №1'!E146*1000/1200</f>
        <v>2019.28</v>
      </c>
      <c r="G94" s="531">
        <f>F94+'[2]Приложение №1'!F146*1000/1200</f>
        <v>2019.28</v>
      </c>
      <c r="H94" s="531">
        <f>G94+'[2]Приложение №1'!G146*1000/1200</f>
        <v>2019.28</v>
      </c>
      <c r="I94" s="531">
        <f>H94+'[2]Приложение №1'!H146*1000/1200</f>
        <v>2019.28</v>
      </c>
      <c r="J94" s="531">
        <f>I94+'[2]Приложение №1'!I146*1000/1200</f>
        <v>2019.28</v>
      </c>
      <c r="K94" s="531">
        <f>J94+'[2]Приложение №1'!J146*1000/1200</f>
        <v>2019.28</v>
      </c>
      <c r="L94" s="531">
        <f>K94+'[2]Приложение №1'!K146*1000/1200</f>
        <v>2019.28</v>
      </c>
      <c r="M94" s="531">
        <f>L94+'[2]Приложение №1'!L146*1000/1200</f>
        <v>2019.28</v>
      </c>
      <c r="N94" s="531">
        <f>M94+'[2]Приложение №1'!M146*1000/1200</f>
        <v>2019.28</v>
      </c>
      <c r="O94" s="531">
        <f>N94+'[2]Приложение №1'!N146*1000/1200</f>
        <v>2019.28</v>
      </c>
      <c r="P94" s="531">
        <f>O94+'[2]Приложение №1'!O146*1000/1200</f>
        <v>2019.28</v>
      </c>
      <c r="Q94" s="531">
        <f>P94+'[2]Приложение №1'!P146*1000/1200</f>
        <v>2019.28</v>
      </c>
      <c r="R94" s="531">
        <f>Q94+'[2]Приложение №1'!Q146*1000/1200</f>
        <v>2019.28</v>
      </c>
      <c r="S94" s="531">
        <f>R94+'[2]Приложение №1'!R146*1000/1200</f>
        <v>2019.28</v>
      </c>
      <c r="T94" s="531">
        <f>S94+'[2]Приложение №1'!S146*1000/1200</f>
        <v>2019.28</v>
      </c>
      <c r="U94" s="531">
        <f>T94+'[2]Приложение №1'!T146*1000/1200</f>
        <v>2019.28</v>
      </c>
      <c r="V94" s="531">
        <f>U94+'[2]Приложение №1'!U146*1000/1200</f>
        <v>2019.28</v>
      </c>
      <c r="W94" s="531">
        <f>V94+'[2]Приложение №1'!V146*1000/1200</f>
        <v>2019.28</v>
      </c>
      <c r="X94" s="531">
        <f>W94+'[2]Приложение №1'!W146*1000/1200</f>
        <v>2019.28</v>
      </c>
      <c r="Y94" s="531">
        <f>X94+'[2]Приложение №1'!X146*1000/1200</f>
        <v>2019.28</v>
      </c>
      <c r="Z94" s="531">
        <f>Y94+'[2]Приложение №1'!Y146*1000/1200</f>
        <v>2019.28</v>
      </c>
      <c r="AA94" s="531">
        <f>Z94+'[2]Приложение №1'!Z146*1000/1200</f>
        <v>2019.28</v>
      </c>
      <c r="AB94" s="531">
        <f>AA94+'[2]Приложение №1'!AA146*1000/1200</f>
        <v>2019.28</v>
      </c>
      <c r="AC94" s="531">
        <f>AB94+'[2]Приложение №1'!AB146*1000/1200</f>
        <v>2019.28</v>
      </c>
    </row>
    <row r="95" spans="1:29" s="134" customFormat="1" ht="33" customHeight="1" x14ac:dyDescent="0.25">
      <c r="A95" s="702" t="s">
        <v>104</v>
      </c>
      <c r="B95" s="744" t="s">
        <v>288</v>
      </c>
      <c r="C95" s="10">
        <v>1200</v>
      </c>
      <c r="D95" s="17" t="s">
        <v>129</v>
      </c>
      <c r="E95" s="531">
        <v>2351.3000000000002</v>
      </c>
      <c r="F95" s="531">
        <f>E95+'[2]Приложение №1'!E148*1000/1200</f>
        <v>2351.4681</v>
      </c>
      <c r="G95" s="531">
        <f>F95+'[2]Приложение №1'!F148*1000/1200</f>
        <v>2351.6174000000001</v>
      </c>
      <c r="H95" s="531">
        <f>G95+'[2]Приложение №1'!G148*1000/1200</f>
        <v>2351.759</v>
      </c>
      <c r="I95" s="531">
        <f>H95+'[2]Приложение №1'!H148*1000/1200</f>
        <v>2351.8960999999999</v>
      </c>
      <c r="J95" s="531">
        <f>I95+'[2]Приложение №1'!I148*1000/1200</f>
        <v>2352.0317</v>
      </c>
      <c r="K95" s="531">
        <f>J95+'[2]Приложение №1'!J148*1000/1200</f>
        <v>2352.1738999999998</v>
      </c>
      <c r="L95" s="531">
        <f>K95+'[2]Приложение №1'!K148*1000/1200</f>
        <v>2352.3446999999996</v>
      </c>
      <c r="M95" s="531">
        <f>L95+'[2]Приложение №1'!L148*1000/1200</f>
        <v>2352.5300999999995</v>
      </c>
      <c r="N95" s="531">
        <f>M95+'[2]Приложение №1'!M148*1000/1200</f>
        <v>2352.7242999999994</v>
      </c>
      <c r="O95" s="531">
        <f>N95+'[2]Приложение №1'!N148*1000/1200</f>
        <v>2352.9482999999996</v>
      </c>
      <c r="P95" s="531">
        <f>O95+'[2]Приложение №1'!O148*1000/1200</f>
        <v>2353.1938999999998</v>
      </c>
      <c r="Q95" s="531">
        <f>P95+'[2]Приложение №1'!P148*1000/1200</f>
        <v>2353.4586999999997</v>
      </c>
      <c r="R95" s="531">
        <f>Q95+'[2]Приложение №1'!Q148*1000/1200</f>
        <v>2353.7276999999995</v>
      </c>
      <c r="S95" s="531">
        <f>R95+'[2]Приложение №1'!R148*1000/1200</f>
        <v>2353.9978999999994</v>
      </c>
      <c r="T95" s="531">
        <f>S95+'[2]Приложение №1'!S148*1000/1200</f>
        <v>2354.2722999999992</v>
      </c>
      <c r="U95" s="531">
        <f>T95+'[2]Приложение №1'!T148*1000/1200</f>
        <v>2354.5468999999994</v>
      </c>
      <c r="V95" s="531">
        <f>U95+'[2]Приложение №1'!U148*1000/1200</f>
        <v>2354.8323999999993</v>
      </c>
      <c r="W95" s="531">
        <f>V95+'[2]Приложение №1'!V148*1000/1200</f>
        <v>2355.1364999999992</v>
      </c>
      <c r="X95" s="531">
        <f>W95+'[2]Приложение №1'!W148*1000/1200</f>
        <v>2355.457699999999</v>
      </c>
      <c r="Y95" s="531">
        <f>X95+'[2]Приложение №1'!X148*1000/1200</f>
        <v>2355.7801999999992</v>
      </c>
      <c r="Z95" s="531">
        <f>Y95+'[2]Приложение №1'!Y148*1000/1200</f>
        <v>2356.0920999999994</v>
      </c>
      <c r="AA95" s="531">
        <f>Z95+'[2]Приложение №1'!Z148*1000/1200</f>
        <v>2356.3856999999994</v>
      </c>
      <c r="AB95" s="531">
        <f>AA95+'[2]Приложение №1'!AA148*1000/1200</f>
        <v>2356.6382999999992</v>
      </c>
      <c r="AC95" s="531">
        <f>AB95+'[2]Приложение №1'!AB148*1000/1200</f>
        <v>2356.838999999999</v>
      </c>
    </row>
    <row r="96" spans="1:29" s="134" customFormat="1" ht="33" customHeight="1" x14ac:dyDescent="0.25">
      <c r="A96" s="703"/>
      <c r="B96" s="745"/>
      <c r="C96" s="10">
        <v>1200</v>
      </c>
      <c r="D96" s="17" t="s">
        <v>130</v>
      </c>
      <c r="E96" s="531">
        <v>5.56</v>
      </c>
      <c r="F96" s="531">
        <f>E96+'[2]Приложение №1'!E149*1000/1200</f>
        <v>5.56</v>
      </c>
      <c r="G96" s="531">
        <f>F96+'[2]Приложение №1'!F149*1000/1200</f>
        <v>5.56</v>
      </c>
      <c r="H96" s="531">
        <f>G96+'[2]Приложение №1'!G149*1000/1200</f>
        <v>5.56</v>
      </c>
      <c r="I96" s="531">
        <f>H96+'[2]Приложение №1'!H149*1000/1200</f>
        <v>5.56</v>
      </c>
      <c r="J96" s="531">
        <f>I96+'[2]Приложение №1'!I149*1000/1200</f>
        <v>5.56</v>
      </c>
      <c r="K96" s="531">
        <f>J96+'[2]Приложение №1'!J149*1000/1200</f>
        <v>5.56</v>
      </c>
      <c r="L96" s="531">
        <f>K96+'[2]Приложение №1'!K149*1000/1200</f>
        <v>5.56</v>
      </c>
      <c r="M96" s="531">
        <f>L96+'[2]Приложение №1'!L149*1000/1200</f>
        <v>5.56</v>
      </c>
      <c r="N96" s="531">
        <f>M96+'[2]Приложение №1'!M149*1000/1200</f>
        <v>5.56</v>
      </c>
      <c r="O96" s="531">
        <f>N96+'[2]Приложение №1'!N149*1000/1200</f>
        <v>5.56</v>
      </c>
      <c r="P96" s="531">
        <f>O96+'[2]Приложение №1'!O149*1000/1200</f>
        <v>5.56</v>
      </c>
      <c r="Q96" s="531">
        <f>P96+'[2]Приложение №1'!P149*1000/1200</f>
        <v>5.56</v>
      </c>
      <c r="R96" s="531">
        <f>Q96+'[2]Приложение №1'!Q149*1000/1200</f>
        <v>5.56</v>
      </c>
      <c r="S96" s="531">
        <f>R96+'[2]Приложение №1'!R149*1000/1200</f>
        <v>5.56</v>
      </c>
      <c r="T96" s="531">
        <f>S96+'[2]Приложение №1'!S149*1000/1200</f>
        <v>5.56</v>
      </c>
      <c r="U96" s="531">
        <f>T96+'[2]Приложение №1'!T149*1000/1200</f>
        <v>5.56</v>
      </c>
      <c r="V96" s="531">
        <f>U96+'[2]Приложение №1'!U149*1000/1200</f>
        <v>5.56</v>
      </c>
      <c r="W96" s="531">
        <f>V96+'[2]Приложение №1'!V149*1000/1200</f>
        <v>5.56</v>
      </c>
      <c r="X96" s="531">
        <f>W96+'[2]Приложение №1'!W149*1000/1200</f>
        <v>5.56</v>
      </c>
      <c r="Y96" s="531">
        <f>X96+'[2]Приложение №1'!X149*1000/1200</f>
        <v>5.56</v>
      </c>
      <c r="Z96" s="531">
        <f>Y96+'[2]Приложение №1'!Y149*1000/1200</f>
        <v>5.56</v>
      </c>
      <c r="AA96" s="531">
        <f>Z96+'[2]Приложение №1'!Z149*1000/1200</f>
        <v>5.56</v>
      </c>
      <c r="AB96" s="531">
        <f>AA96+'[2]Приложение №1'!AA149*1000/1200</f>
        <v>5.56</v>
      </c>
      <c r="AC96" s="531">
        <f>AB96+'[2]Приложение №1'!AB149*1000/1200</f>
        <v>5.56</v>
      </c>
    </row>
    <row r="97" spans="1:29" s="134" customFormat="1" ht="33" customHeight="1" x14ac:dyDescent="0.25">
      <c r="A97" s="702" t="s">
        <v>105</v>
      </c>
      <c r="B97" s="744" t="s">
        <v>289</v>
      </c>
      <c r="C97" s="10">
        <v>7200</v>
      </c>
      <c r="D97" s="17" t="s">
        <v>129</v>
      </c>
      <c r="E97" s="531">
        <v>2020.84</v>
      </c>
      <c r="F97" s="531">
        <f>E97+'[2]Приложение №1'!E151*1000/7200</f>
        <v>2020.8744999999999</v>
      </c>
      <c r="G97" s="531">
        <f>F97+'[2]Приложение №1'!F151*1000/7200</f>
        <v>2020.9081999999999</v>
      </c>
      <c r="H97" s="531">
        <f>G97+'[2]Приложение №1'!G151*1000/7200</f>
        <v>2020.9404</v>
      </c>
      <c r="I97" s="531">
        <f>H97+'[2]Приложение №1'!H151*1000/7200</f>
        <v>2020.9724999999999</v>
      </c>
      <c r="J97" s="531">
        <f>I97+'[2]Приложение №1'!I151*1000/7200</f>
        <v>2021.0043999999998</v>
      </c>
      <c r="K97" s="531">
        <f>J97+'[2]Приложение №1'!J151*1000/7200</f>
        <v>2021.0366999999999</v>
      </c>
      <c r="L97" s="531">
        <f>K97+'[2]Приложение №1'!K151*1000/7200</f>
        <v>2021.0732999999998</v>
      </c>
      <c r="M97" s="531">
        <f>L97+'[2]Приложение №1'!L151*1000/7200</f>
        <v>2021.1230999999998</v>
      </c>
      <c r="N97" s="531">
        <f>M97+'[2]Приложение №1'!M151*1000/7200</f>
        <v>2021.1816999999999</v>
      </c>
      <c r="O97" s="531">
        <f>N97+'[2]Приложение №1'!N151*1000/7200</f>
        <v>2021.2445999999998</v>
      </c>
      <c r="P97" s="531">
        <f>O97+'[2]Приложение №1'!O151*1000/7200</f>
        <v>2021.3074999999997</v>
      </c>
      <c r="Q97" s="531">
        <f>P97+'[2]Приложение №1'!P151*1000/7200</f>
        <v>2021.3688999999997</v>
      </c>
      <c r="R97" s="531">
        <f>Q97+'[2]Приложение №1'!Q151*1000/7200</f>
        <v>2021.4347999999998</v>
      </c>
      <c r="S97" s="531">
        <f>R97+'[2]Приложение №1'!R151*1000/7200</f>
        <v>2021.4948999999997</v>
      </c>
      <c r="T97" s="531">
        <f>S97+'[2]Приложение №1'!S151*1000/7200</f>
        <v>2021.5552999999998</v>
      </c>
      <c r="U97" s="531">
        <f>T97+'[2]Приложение №1'!T151*1000/7200</f>
        <v>2021.6183999999998</v>
      </c>
      <c r="V97" s="531">
        <f>U97+'[2]Приложение №1'!U151*1000/7200</f>
        <v>2021.6813999999999</v>
      </c>
      <c r="W97" s="531">
        <f>V97+'[2]Приложение №1'!V151*1000/7200</f>
        <v>2021.7372</v>
      </c>
      <c r="X97" s="531">
        <f>W97+'[2]Приложение №1'!W151*1000/7200</f>
        <v>2021.7823000000001</v>
      </c>
      <c r="Y97" s="531">
        <f>X97+'[2]Приложение №1'!X151*1000/7200</f>
        <v>2021.8255000000001</v>
      </c>
      <c r="Z97" s="531">
        <f>Y97+'[2]Приложение №1'!Y151*1000/7200</f>
        <v>2021.8677000000002</v>
      </c>
      <c r="AA97" s="531">
        <f>Z97+'[2]Приложение №1'!Z151*1000/7200</f>
        <v>2021.9090000000003</v>
      </c>
      <c r="AB97" s="531">
        <f>AA97+'[2]Приложение №1'!AA151*1000/7200</f>
        <v>2021.9478000000004</v>
      </c>
      <c r="AC97" s="531">
        <f>AB97+'[2]Приложение №1'!AB151*1000/7200</f>
        <v>2021.9837000000005</v>
      </c>
    </row>
    <row r="98" spans="1:29" s="134" customFormat="1" ht="33" customHeight="1" x14ac:dyDescent="0.25">
      <c r="A98" s="703"/>
      <c r="B98" s="745"/>
      <c r="C98" s="10">
        <v>7200</v>
      </c>
      <c r="D98" s="17" t="s">
        <v>130</v>
      </c>
      <c r="E98" s="531">
        <v>717.11</v>
      </c>
      <c r="F98" s="531">
        <f>E98+'[2]Приложение №1'!E152*1000/7200</f>
        <v>717.11670000000004</v>
      </c>
      <c r="G98" s="531">
        <f>F98+'[2]Приложение №1'!F152*1000/7200</f>
        <v>717.12310000000002</v>
      </c>
      <c r="H98" s="531">
        <f>G98+'[2]Приложение №1'!G152*1000/7200</f>
        <v>717.12909999999999</v>
      </c>
      <c r="I98" s="531">
        <f>H98+'[2]Приложение №1'!H152*1000/7200</f>
        <v>717.13570000000004</v>
      </c>
      <c r="J98" s="531">
        <f>I98+'[2]Приложение №1'!I152*1000/7200</f>
        <v>717.14210000000003</v>
      </c>
      <c r="K98" s="531">
        <f>J98+'[2]Приложение №1'!J152*1000/7200</f>
        <v>717.14830000000006</v>
      </c>
      <c r="L98" s="531">
        <f>K98+'[2]Приложение №1'!K152*1000/7200</f>
        <v>717.15460000000007</v>
      </c>
      <c r="M98" s="531">
        <f>L98+'[2]Приложение №1'!L152*1000/7200</f>
        <v>717.16170000000011</v>
      </c>
      <c r="N98" s="531">
        <f>M98+'[2]Приложение №1'!M152*1000/7200</f>
        <v>717.17110000000014</v>
      </c>
      <c r="O98" s="531">
        <f>N98+'[2]Приложение №1'!N152*1000/7200</f>
        <v>717.18180000000018</v>
      </c>
      <c r="P98" s="531">
        <f>O98+'[2]Приложение №1'!O152*1000/7200</f>
        <v>717.19190000000015</v>
      </c>
      <c r="Q98" s="531">
        <f>P98+'[2]Приложение №1'!P152*1000/7200</f>
        <v>717.20150000000012</v>
      </c>
      <c r="R98" s="531">
        <f>Q98+'[2]Приложение №1'!Q152*1000/7200</f>
        <v>717.21210000000008</v>
      </c>
      <c r="S98" s="531">
        <f>R98+'[2]Приложение №1'!R152*1000/7200</f>
        <v>717.22180000000003</v>
      </c>
      <c r="T98" s="531">
        <f>S98+'[2]Приложение №1'!S152*1000/7200</f>
        <v>717.23160000000007</v>
      </c>
      <c r="U98" s="531">
        <f>T98+'[2]Приложение №1'!T152*1000/7200</f>
        <v>717.24230000000011</v>
      </c>
      <c r="V98" s="531">
        <f>U98+'[2]Приложение №1'!U152*1000/7200</f>
        <v>717.25300000000016</v>
      </c>
      <c r="W98" s="531">
        <f>V98+'[2]Приложение №1'!V152*1000/7200</f>
        <v>717.26270000000011</v>
      </c>
      <c r="X98" s="531">
        <f>W98+'[2]Приложение №1'!W152*1000/7200</f>
        <v>717.27120000000014</v>
      </c>
      <c r="Y98" s="531">
        <f>X98+'[2]Приложение №1'!X152*1000/7200</f>
        <v>717.27890000000014</v>
      </c>
      <c r="Z98" s="531">
        <f>Y98+'[2]Приложение №1'!Y152*1000/7200</f>
        <v>717.2872000000001</v>
      </c>
      <c r="AA98" s="531">
        <f>Z98+'[2]Приложение №1'!Z152*1000/7200</f>
        <v>717.29420000000005</v>
      </c>
      <c r="AB98" s="531">
        <f>AA98+'[2]Приложение №1'!AA152*1000/7200</f>
        <v>717.30140000000006</v>
      </c>
      <c r="AC98" s="531">
        <f>AB98+'[2]Приложение №1'!AB152*1000/7200</f>
        <v>717.30860000000007</v>
      </c>
    </row>
    <row r="99" spans="1:29" s="134" customFormat="1" ht="33" customHeight="1" x14ac:dyDescent="0.25">
      <c r="A99" s="735" t="s">
        <v>143</v>
      </c>
      <c r="B99" s="742" t="s">
        <v>144</v>
      </c>
      <c r="C99" s="11">
        <v>40</v>
      </c>
      <c r="D99" s="17" t="s">
        <v>129</v>
      </c>
      <c r="E99" s="534">
        <v>9026.52</v>
      </c>
      <c r="F99" s="531">
        <v>9026.82</v>
      </c>
      <c r="G99" s="531">
        <v>9027.09</v>
      </c>
      <c r="H99" s="531">
        <v>9027.36</v>
      </c>
      <c r="I99" s="531">
        <v>9027.65</v>
      </c>
      <c r="J99" s="531">
        <v>9027.8700000000008</v>
      </c>
      <c r="K99" s="531">
        <v>9028.1</v>
      </c>
      <c r="L99" s="531">
        <v>9028.36</v>
      </c>
      <c r="M99" s="531">
        <v>9028.59</v>
      </c>
      <c r="N99" s="531">
        <v>9028.86</v>
      </c>
      <c r="O99" s="531">
        <v>9029.06</v>
      </c>
      <c r="P99" s="531">
        <v>9029.32</v>
      </c>
      <c r="Q99" s="531">
        <v>9029.5499999999993</v>
      </c>
      <c r="R99" s="531">
        <v>9029.77</v>
      </c>
      <c r="S99" s="531">
        <v>9030</v>
      </c>
      <c r="T99" s="531">
        <v>9030.24</v>
      </c>
      <c r="U99" s="531">
        <v>9030.48</v>
      </c>
      <c r="V99" s="531">
        <v>9030.73</v>
      </c>
      <c r="W99" s="531">
        <v>9031.23</v>
      </c>
      <c r="X99" s="531">
        <v>9031.5</v>
      </c>
      <c r="Y99" s="531">
        <v>9031.77</v>
      </c>
      <c r="Z99" s="531">
        <v>9032.09</v>
      </c>
      <c r="AA99" s="531">
        <v>9032.31</v>
      </c>
      <c r="AB99" s="531">
        <v>9032.6</v>
      </c>
      <c r="AC99" s="531">
        <v>9032.89</v>
      </c>
    </row>
    <row r="100" spans="1:29" s="134" customFormat="1" ht="33" customHeight="1" x14ac:dyDescent="0.25">
      <c r="A100" s="736"/>
      <c r="B100" s="743"/>
      <c r="C100" s="11">
        <v>40</v>
      </c>
      <c r="D100" s="17" t="s">
        <v>130</v>
      </c>
      <c r="E100" s="534">
        <v>1251.02</v>
      </c>
      <c r="F100" s="531">
        <f>E100+'[2]Приложение №1'!E168*1000/40</f>
        <v>1251.02</v>
      </c>
      <c r="G100" s="531">
        <f>F100+'[2]Приложение №1'!F168*1000/40</f>
        <v>1251.02</v>
      </c>
      <c r="H100" s="531">
        <f>G100+'[2]Приложение №1'!G168*1000/40</f>
        <v>1251.02</v>
      </c>
      <c r="I100" s="531">
        <f>H100+'[2]Приложение №1'!H168*1000/40</f>
        <v>1251.02</v>
      </c>
      <c r="J100" s="531">
        <f>I100+'[2]Приложение №1'!I168*1000/40</f>
        <v>1251.02</v>
      </c>
      <c r="K100" s="531">
        <f>J100+'[2]Приложение №1'!J168*1000/40</f>
        <v>1251.02</v>
      </c>
      <c r="L100" s="531">
        <f>K100+'[2]Приложение №1'!K168*1000/40</f>
        <v>1251.02</v>
      </c>
      <c r="M100" s="531">
        <f>L100+'[2]Приложение №1'!L168*1000/40</f>
        <v>1251.02</v>
      </c>
      <c r="N100" s="531">
        <f>M100+'[2]Приложение №1'!M168*1000/40</f>
        <v>1251.02</v>
      </c>
      <c r="O100" s="531">
        <f>N100+'[2]Приложение №1'!N168*1000/40</f>
        <v>1251.02</v>
      </c>
      <c r="P100" s="531">
        <f>O100+'[2]Приложение №1'!O168*1000/40</f>
        <v>1251.02</v>
      </c>
      <c r="Q100" s="531">
        <f>P100+'[2]Приложение №1'!P168*1000/40</f>
        <v>1251.02</v>
      </c>
      <c r="R100" s="531">
        <f>Q100+'[2]Приложение №1'!Q168*1000/40</f>
        <v>1251.02</v>
      </c>
      <c r="S100" s="531">
        <f>R100+'[2]Приложение №1'!R168*1000/40</f>
        <v>1251.02</v>
      </c>
      <c r="T100" s="531">
        <f>S100+'[2]Приложение №1'!S168*1000/40</f>
        <v>1251.02</v>
      </c>
      <c r="U100" s="531">
        <f>T100+'[2]Приложение №1'!T168*1000/40</f>
        <v>1251.02</v>
      </c>
      <c r="V100" s="531">
        <f>U100+'[2]Приложение №1'!U168*1000/40</f>
        <v>1251.02</v>
      </c>
      <c r="W100" s="531">
        <f>V100+'[2]Приложение №1'!V168*1000/40</f>
        <v>1251.02</v>
      </c>
      <c r="X100" s="531">
        <f>W100+'[2]Приложение №1'!W168*1000/40</f>
        <v>1251.02</v>
      </c>
      <c r="Y100" s="531">
        <f>X100+'[2]Приложение №1'!X168*1000/40</f>
        <v>1251.02</v>
      </c>
      <c r="Z100" s="531">
        <f>Y100+'[2]Приложение №1'!Y168*1000/40</f>
        <v>1251.02</v>
      </c>
      <c r="AA100" s="531">
        <f>Z100+'[2]Приложение №1'!Z168*1000/40</f>
        <v>1251.02</v>
      </c>
      <c r="AB100" s="531">
        <f>AA100+'[2]Приложение №1'!AA168*1000/40</f>
        <v>1251.02</v>
      </c>
      <c r="AC100" s="531">
        <f>AB100+'[2]Приложение №1'!AB168*1000/40</f>
        <v>1251.02</v>
      </c>
    </row>
    <row r="101" spans="1:29" s="236" customFormat="1" ht="32.25" customHeight="1" x14ac:dyDescent="0.25">
      <c r="A101" s="535"/>
      <c r="B101" s="536"/>
      <c r="C101" s="537"/>
      <c r="D101" s="538"/>
      <c r="E101" s="260" t="s">
        <v>276</v>
      </c>
      <c r="F101" s="135"/>
      <c r="G101" s="135"/>
      <c r="H101" s="135"/>
      <c r="I101" s="135"/>
      <c r="J101" s="535"/>
      <c r="K101" s="135"/>
      <c r="L101" s="135"/>
      <c r="M101" s="535"/>
      <c r="N101" s="535"/>
      <c r="O101" s="535"/>
      <c r="P101" s="535"/>
      <c r="Q101" s="135" t="s">
        <v>277</v>
      </c>
      <c r="R101" s="535"/>
      <c r="S101" s="535"/>
      <c r="T101" s="539"/>
      <c r="U101" s="539"/>
      <c r="V101" s="539"/>
      <c r="W101" s="539"/>
      <c r="X101" s="539"/>
      <c r="Y101" s="539"/>
      <c r="Z101" s="539"/>
      <c r="AA101" s="535"/>
      <c r="AB101" s="535"/>
      <c r="AC101" s="535"/>
    </row>
    <row r="102" spans="1:29" ht="26.25" customHeight="1" x14ac:dyDescent="0.25">
      <c r="A102" s="136"/>
      <c r="B102" s="13"/>
      <c r="C102" s="12"/>
      <c r="D102" s="499"/>
      <c r="E102" s="260"/>
      <c r="F102" s="15"/>
      <c r="G102" s="15"/>
      <c r="H102" s="15"/>
      <c r="I102" s="15"/>
      <c r="K102" s="15"/>
      <c r="L102" s="15"/>
      <c r="Q102" s="15"/>
    </row>
    <row r="104" spans="1:29" s="482" customFormat="1" ht="15.75" x14ac:dyDescent="0.2">
      <c r="A104" s="722" t="s">
        <v>123</v>
      </c>
      <c r="B104" s="722"/>
      <c r="C104" s="722"/>
      <c r="D104" s="722"/>
      <c r="E104" s="722"/>
      <c r="F104" s="722"/>
      <c r="G104" s="722"/>
      <c r="H104" s="722"/>
      <c r="I104" s="722"/>
      <c r="J104" s="722"/>
      <c r="K104" s="722"/>
      <c r="L104" s="722"/>
      <c r="M104" s="722"/>
      <c r="N104" s="722"/>
      <c r="O104" s="722"/>
      <c r="P104" s="722"/>
      <c r="Q104" s="722"/>
      <c r="R104" s="722"/>
      <c r="S104" s="722"/>
      <c r="T104" s="722"/>
      <c r="U104" s="722"/>
      <c r="V104" s="722"/>
      <c r="W104" s="722"/>
      <c r="X104" s="722"/>
      <c r="Y104" s="722"/>
      <c r="Z104" s="722"/>
      <c r="AA104" s="722"/>
      <c r="AB104" s="722"/>
      <c r="AC104" s="722"/>
    </row>
    <row r="105" spans="1:29" s="482" customFormat="1" ht="15.75" x14ac:dyDescent="0.25">
      <c r="A105" s="723" t="s">
        <v>388</v>
      </c>
      <c r="B105" s="723"/>
      <c r="C105" s="723"/>
      <c r="D105" s="723"/>
      <c r="E105" s="723"/>
      <c r="F105" s="723"/>
      <c r="G105" s="723"/>
      <c r="H105" s="723"/>
      <c r="I105" s="723"/>
      <c r="J105" s="723"/>
      <c r="K105" s="723"/>
      <c r="L105" s="723"/>
      <c r="M105" s="723"/>
      <c r="N105" s="723"/>
      <c r="O105" s="723"/>
      <c r="P105" s="723"/>
      <c r="Q105" s="723"/>
      <c r="R105" s="723"/>
      <c r="S105" s="723"/>
      <c r="T105" s="723"/>
      <c r="U105" s="723"/>
      <c r="V105" s="723"/>
      <c r="W105" s="723"/>
      <c r="X105" s="723"/>
      <c r="Y105" s="723"/>
      <c r="Z105" s="723"/>
      <c r="AA105" s="723"/>
      <c r="AB105" s="723"/>
      <c r="AC105" s="723"/>
    </row>
    <row r="106" spans="1:29" s="482" customFormat="1" ht="15.75" x14ac:dyDescent="0.25">
      <c r="A106" s="724" t="s">
        <v>390</v>
      </c>
      <c r="B106" s="724"/>
      <c r="C106" s="724"/>
      <c r="D106" s="724"/>
      <c r="E106" s="724"/>
      <c r="F106" s="724"/>
      <c r="G106" s="724"/>
      <c r="H106" s="724"/>
      <c r="I106" s="724"/>
      <c r="J106" s="724"/>
      <c r="K106" s="724"/>
      <c r="L106" s="724"/>
      <c r="M106" s="724"/>
      <c r="N106" s="724"/>
      <c r="O106" s="724"/>
      <c r="P106" s="724"/>
      <c r="Q106" s="724"/>
      <c r="R106" s="724"/>
      <c r="S106" s="724"/>
      <c r="T106" s="724"/>
      <c r="U106" s="724"/>
      <c r="V106" s="724"/>
      <c r="W106" s="724"/>
      <c r="X106" s="724"/>
      <c r="Y106" s="724"/>
      <c r="Z106" s="724"/>
      <c r="AA106" s="724"/>
      <c r="AB106" s="724"/>
      <c r="AC106" s="724"/>
    </row>
    <row r="107" spans="1:29" s="134" customFormat="1" ht="12.75" customHeight="1" x14ac:dyDescent="0.25">
      <c r="A107" s="725" t="s">
        <v>2</v>
      </c>
      <c r="B107" s="704" t="s">
        <v>125</v>
      </c>
      <c r="C107" s="727" t="s">
        <v>126</v>
      </c>
      <c r="D107" s="496"/>
      <c r="E107" s="729" t="s">
        <v>127</v>
      </c>
      <c r="F107" s="730"/>
      <c r="G107" s="730"/>
      <c r="H107" s="730"/>
      <c r="I107" s="730"/>
      <c r="J107" s="730"/>
      <c r="K107" s="730"/>
      <c r="L107" s="730"/>
      <c r="M107" s="730"/>
      <c r="N107" s="730"/>
      <c r="O107" s="730"/>
      <c r="P107" s="730"/>
      <c r="Q107" s="730"/>
      <c r="R107" s="730"/>
      <c r="S107" s="730"/>
      <c r="T107" s="730"/>
      <c r="U107" s="730"/>
      <c r="V107" s="730"/>
      <c r="W107" s="730"/>
      <c r="X107" s="730"/>
      <c r="Y107" s="730"/>
      <c r="Z107" s="730"/>
      <c r="AA107" s="730"/>
      <c r="AB107" s="730"/>
      <c r="AC107" s="731"/>
    </row>
    <row r="108" spans="1:29" s="134" customFormat="1" ht="12.75" customHeight="1" x14ac:dyDescent="0.25">
      <c r="A108" s="726"/>
      <c r="B108" s="711"/>
      <c r="C108" s="728"/>
      <c r="D108" s="497"/>
      <c r="E108" s="732" t="s">
        <v>128</v>
      </c>
      <c r="F108" s="733"/>
      <c r="G108" s="733"/>
      <c r="H108" s="733"/>
      <c r="I108" s="733"/>
      <c r="J108" s="733"/>
      <c r="K108" s="733"/>
      <c r="L108" s="733"/>
      <c r="M108" s="733"/>
      <c r="N108" s="733"/>
      <c r="O108" s="733"/>
      <c r="P108" s="733"/>
      <c r="Q108" s="733"/>
      <c r="R108" s="733"/>
      <c r="S108" s="733"/>
      <c r="T108" s="733"/>
      <c r="U108" s="733"/>
      <c r="V108" s="733"/>
      <c r="W108" s="733"/>
      <c r="X108" s="733"/>
      <c r="Y108" s="733"/>
      <c r="Z108" s="733"/>
      <c r="AA108" s="733"/>
      <c r="AB108" s="733"/>
      <c r="AC108" s="734"/>
    </row>
    <row r="109" spans="1:29" s="134" customFormat="1" ht="16.5" thickBot="1" x14ac:dyDescent="0.3">
      <c r="A109" s="726"/>
      <c r="B109" s="711"/>
      <c r="C109" s="728"/>
      <c r="D109" s="497"/>
      <c r="E109" s="484">
        <v>0</v>
      </c>
      <c r="F109" s="485">
        <v>1</v>
      </c>
      <c r="G109" s="485">
        <v>2</v>
      </c>
      <c r="H109" s="485">
        <v>3</v>
      </c>
      <c r="I109" s="485">
        <v>4</v>
      </c>
      <c r="J109" s="485">
        <v>5</v>
      </c>
      <c r="K109" s="485">
        <v>6</v>
      </c>
      <c r="L109" s="485">
        <v>7</v>
      </c>
      <c r="M109" s="485">
        <v>8</v>
      </c>
      <c r="N109" s="485">
        <v>9</v>
      </c>
      <c r="O109" s="485">
        <v>10</v>
      </c>
      <c r="P109" s="485">
        <v>11</v>
      </c>
      <c r="Q109" s="485">
        <v>12</v>
      </c>
      <c r="R109" s="485">
        <v>13</v>
      </c>
      <c r="S109" s="485">
        <v>14</v>
      </c>
      <c r="T109" s="485">
        <v>15</v>
      </c>
      <c r="U109" s="485">
        <v>16</v>
      </c>
      <c r="V109" s="485">
        <v>17</v>
      </c>
      <c r="W109" s="485">
        <v>18</v>
      </c>
      <c r="X109" s="485">
        <v>19</v>
      </c>
      <c r="Y109" s="485">
        <v>20</v>
      </c>
      <c r="Z109" s="485">
        <v>21</v>
      </c>
      <c r="AA109" s="485">
        <v>22</v>
      </c>
      <c r="AB109" s="485">
        <v>23</v>
      </c>
      <c r="AC109" s="485">
        <v>24</v>
      </c>
    </row>
    <row r="110" spans="1:29" s="487" customFormat="1" ht="21" customHeight="1" x14ac:dyDescent="0.25">
      <c r="A110" s="718" t="s">
        <v>315</v>
      </c>
      <c r="B110" s="720" t="s">
        <v>391</v>
      </c>
      <c r="C110" s="486">
        <v>33000</v>
      </c>
      <c r="D110" s="500" t="s">
        <v>129</v>
      </c>
      <c r="E110" s="526">
        <v>6621.7489999999998</v>
      </c>
      <c r="F110" s="526">
        <v>6621.7964000000002</v>
      </c>
      <c r="G110" s="526">
        <v>6621.8404</v>
      </c>
      <c r="H110" s="526">
        <v>6621.8825999999999</v>
      </c>
      <c r="I110" s="526">
        <v>6621.9237000000003</v>
      </c>
      <c r="J110" s="526">
        <v>6621.9643000000005</v>
      </c>
      <c r="K110" s="526">
        <v>6622.0063000000009</v>
      </c>
      <c r="L110" s="526">
        <v>6622.0526000000009</v>
      </c>
      <c r="M110" s="526">
        <v>6622.1011000000008</v>
      </c>
      <c r="N110" s="526">
        <v>6622.1616000000004</v>
      </c>
      <c r="O110" s="526">
        <v>6622.2494000000006</v>
      </c>
      <c r="P110" s="526">
        <v>6622.3597000000009</v>
      </c>
      <c r="Q110" s="526">
        <v>6622.474400000001</v>
      </c>
      <c r="R110" s="526">
        <v>6622.5903000000008</v>
      </c>
      <c r="S110" s="526">
        <v>6622.7055000000009</v>
      </c>
      <c r="T110" s="526">
        <v>6622.8235000000013</v>
      </c>
      <c r="U110" s="526">
        <v>6622.9414000000015</v>
      </c>
      <c r="V110" s="526">
        <v>6623.0668000000014</v>
      </c>
      <c r="W110" s="526">
        <v>6623.1939000000011</v>
      </c>
      <c r="X110" s="526">
        <v>6623.322000000001</v>
      </c>
      <c r="Y110" s="526">
        <v>6623.4507000000012</v>
      </c>
      <c r="Z110" s="526">
        <v>6623.5761000000011</v>
      </c>
      <c r="AA110" s="526">
        <v>6623.6883000000007</v>
      </c>
      <c r="AB110" s="526">
        <v>6623.7548000000006</v>
      </c>
      <c r="AC110" s="527">
        <v>6623.8092000000006</v>
      </c>
    </row>
    <row r="111" spans="1:29" s="487" customFormat="1" ht="21" customHeight="1" thickBot="1" x14ac:dyDescent="0.3">
      <c r="A111" s="719"/>
      <c r="B111" s="721"/>
      <c r="C111" s="488">
        <v>33000</v>
      </c>
      <c r="D111" s="501" t="s">
        <v>130</v>
      </c>
      <c r="E111" s="528">
        <v>1113.0479</v>
      </c>
      <c r="F111" s="528">
        <v>1113.0554</v>
      </c>
      <c r="G111" s="528">
        <v>1113.0629999999999</v>
      </c>
      <c r="H111" s="528">
        <v>1113.0702999999999</v>
      </c>
      <c r="I111" s="528">
        <v>1113.0774999999999</v>
      </c>
      <c r="J111" s="528">
        <v>1113.0848999999998</v>
      </c>
      <c r="K111" s="528">
        <v>1113.0924999999997</v>
      </c>
      <c r="L111" s="528">
        <v>1113.1007999999997</v>
      </c>
      <c r="M111" s="528">
        <v>1113.1110999999996</v>
      </c>
      <c r="N111" s="528">
        <v>1113.1231999999995</v>
      </c>
      <c r="O111" s="528">
        <v>1113.1352999999995</v>
      </c>
      <c r="P111" s="528">
        <v>1113.1468999999995</v>
      </c>
      <c r="Q111" s="528">
        <v>1113.1569999999995</v>
      </c>
      <c r="R111" s="528">
        <v>1113.1670999999994</v>
      </c>
      <c r="S111" s="528">
        <v>1113.1776999999995</v>
      </c>
      <c r="T111" s="528">
        <v>1113.1863999999996</v>
      </c>
      <c r="U111" s="528">
        <v>1113.1950999999997</v>
      </c>
      <c r="V111" s="528">
        <v>1113.2025999999996</v>
      </c>
      <c r="W111" s="528">
        <v>1113.2097999999996</v>
      </c>
      <c r="X111" s="528">
        <v>1113.2163999999996</v>
      </c>
      <c r="Y111" s="528">
        <v>1113.2226999999996</v>
      </c>
      <c r="Z111" s="528">
        <v>1113.2285999999997</v>
      </c>
      <c r="AA111" s="528">
        <v>1113.2362999999998</v>
      </c>
      <c r="AB111" s="528">
        <v>1113.2429999999997</v>
      </c>
      <c r="AC111" s="529">
        <v>1113.2489999999998</v>
      </c>
    </row>
    <row r="112" spans="1:29" s="134" customFormat="1" ht="21" customHeight="1" x14ac:dyDescent="0.25">
      <c r="A112" s="716" t="s">
        <v>392</v>
      </c>
      <c r="B112" s="717" t="s">
        <v>319</v>
      </c>
      <c r="C112" s="489">
        <v>30000</v>
      </c>
      <c r="D112" s="490" t="s">
        <v>129</v>
      </c>
      <c r="E112" s="530">
        <v>5610.5546999999997</v>
      </c>
      <c r="F112" s="530">
        <v>5610.5944999999992</v>
      </c>
      <c r="G112" s="530">
        <v>5610.6301999999996</v>
      </c>
      <c r="H112" s="530">
        <v>5610.6637999999994</v>
      </c>
      <c r="I112" s="530">
        <v>5610.6964999999991</v>
      </c>
      <c r="J112" s="530">
        <v>5610.728799999999</v>
      </c>
      <c r="K112" s="530">
        <v>5610.7626999999993</v>
      </c>
      <c r="L112" s="530">
        <v>5610.801199999999</v>
      </c>
      <c r="M112" s="530">
        <v>5610.842599999999</v>
      </c>
      <c r="N112" s="530">
        <v>5610.8868999999986</v>
      </c>
      <c r="O112" s="530">
        <v>5610.9401999999982</v>
      </c>
      <c r="P112" s="530">
        <v>5610.9996999999985</v>
      </c>
      <c r="Q112" s="530">
        <v>5611.0626999999986</v>
      </c>
      <c r="R112" s="530">
        <v>5611.1258999999982</v>
      </c>
      <c r="S112" s="530">
        <v>5611.1883999999982</v>
      </c>
      <c r="T112" s="530">
        <v>5611.2508999999982</v>
      </c>
      <c r="U112" s="530">
        <v>5611.3126999999986</v>
      </c>
      <c r="V112" s="530">
        <v>5611.3764999999985</v>
      </c>
      <c r="W112" s="530">
        <v>5611.4439999999986</v>
      </c>
      <c r="X112" s="530">
        <v>5611.5151999999989</v>
      </c>
      <c r="Y112" s="530">
        <v>5611.5886999999993</v>
      </c>
      <c r="Z112" s="530">
        <v>5611.6610999999994</v>
      </c>
      <c r="AA112" s="530">
        <v>5611.7281999999996</v>
      </c>
      <c r="AB112" s="530">
        <v>5611.7857999999997</v>
      </c>
      <c r="AC112" s="530">
        <v>5611.8330999999998</v>
      </c>
    </row>
    <row r="113" spans="1:29" s="134" customFormat="1" ht="21" customHeight="1" x14ac:dyDescent="0.25">
      <c r="A113" s="707"/>
      <c r="B113" s="709"/>
      <c r="C113" s="491">
        <v>30000</v>
      </c>
      <c r="D113" s="17" t="s">
        <v>130</v>
      </c>
      <c r="E113" s="531">
        <v>1166.3063</v>
      </c>
      <c r="F113" s="530">
        <v>1166.3096</v>
      </c>
      <c r="G113" s="530">
        <v>1166.3125</v>
      </c>
      <c r="H113" s="530">
        <v>1166.3154</v>
      </c>
      <c r="I113" s="530">
        <v>1166.3183999999999</v>
      </c>
      <c r="J113" s="530">
        <v>1166.3211999999999</v>
      </c>
      <c r="K113" s="530">
        <v>1166.3241999999998</v>
      </c>
      <c r="L113" s="530">
        <v>1166.3271999999997</v>
      </c>
      <c r="M113" s="530">
        <v>1166.3304999999998</v>
      </c>
      <c r="N113" s="530">
        <v>1166.3344999999997</v>
      </c>
      <c r="O113" s="530">
        <v>1166.3396999999998</v>
      </c>
      <c r="P113" s="530">
        <v>1166.3443999999997</v>
      </c>
      <c r="Q113" s="530">
        <v>1166.3498999999997</v>
      </c>
      <c r="R113" s="530">
        <v>1166.3554999999997</v>
      </c>
      <c r="S113" s="530">
        <v>1166.3603999999996</v>
      </c>
      <c r="T113" s="530">
        <v>1166.3650999999995</v>
      </c>
      <c r="U113" s="530">
        <v>1166.3694999999996</v>
      </c>
      <c r="V113" s="530">
        <v>1166.3730999999996</v>
      </c>
      <c r="W113" s="530">
        <v>1166.3759999999995</v>
      </c>
      <c r="X113" s="530">
        <v>1166.3793999999996</v>
      </c>
      <c r="Y113" s="530">
        <v>1166.3831999999995</v>
      </c>
      <c r="Z113" s="530">
        <v>1166.3872999999996</v>
      </c>
      <c r="AA113" s="530">
        <v>1166.3905999999997</v>
      </c>
      <c r="AB113" s="530">
        <v>1166.3939999999998</v>
      </c>
      <c r="AC113" s="530">
        <v>1166.3971999999999</v>
      </c>
    </row>
    <row r="114" spans="1:29" s="134" customFormat="1" ht="21" customHeight="1" x14ac:dyDescent="0.25">
      <c r="A114" s="702" t="s">
        <v>393</v>
      </c>
      <c r="B114" s="704" t="s">
        <v>394</v>
      </c>
      <c r="C114" s="491">
        <v>6000</v>
      </c>
      <c r="D114" s="17" t="s">
        <v>129</v>
      </c>
      <c r="E114" s="531">
        <v>2108.5408000000002</v>
      </c>
      <c r="F114" s="531">
        <v>2108.5701000000004</v>
      </c>
      <c r="G114" s="531">
        <v>2108.5965000000006</v>
      </c>
      <c r="H114" s="531">
        <v>2108.6205000000004</v>
      </c>
      <c r="I114" s="531">
        <v>2108.6435000000006</v>
      </c>
      <c r="J114" s="531">
        <v>2108.6669000000006</v>
      </c>
      <c r="K114" s="531">
        <v>2108.6914000000006</v>
      </c>
      <c r="L114" s="531">
        <v>2108.7203000000004</v>
      </c>
      <c r="M114" s="531">
        <v>2108.7501000000002</v>
      </c>
      <c r="N114" s="531">
        <v>2108.7822000000001</v>
      </c>
      <c r="O114" s="531">
        <v>2108.8168000000001</v>
      </c>
      <c r="P114" s="531">
        <v>2108.8528999999999</v>
      </c>
      <c r="Q114" s="531">
        <v>2108.8892999999998</v>
      </c>
      <c r="R114" s="531">
        <v>2108.9256</v>
      </c>
      <c r="S114" s="531">
        <v>2108.9614000000001</v>
      </c>
      <c r="T114" s="531">
        <v>2108.9971</v>
      </c>
      <c r="U114" s="531">
        <v>2109.0336000000002</v>
      </c>
      <c r="V114" s="531">
        <v>2109.0735000000004</v>
      </c>
      <c r="W114" s="531">
        <v>2109.1173000000003</v>
      </c>
      <c r="X114" s="531">
        <v>2109.1631000000002</v>
      </c>
      <c r="Y114" s="531">
        <v>2109.2101000000002</v>
      </c>
      <c r="Z114" s="531">
        <v>2109.2571000000003</v>
      </c>
      <c r="AA114" s="531">
        <v>2109.3019000000004</v>
      </c>
      <c r="AB114" s="531">
        <v>2109.3422000000005</v>
      </c>
      <c r="AC114" s="531">
        <v>2109.3755000000006</v>
      </c>
    </row>
    <row r="115" spans="1:29" s="134" customFormat="1" ht="21" customHeight="1" x14ac:dyDescent="0.25">
      <c r="A115" s="703"/>
      <c r="B115" s="705"/>
      <c r="C115" s="491">
        <v>6000</v>
      </c>
      <c r="D115" s="17" t="s">
        <v>130</v>
      </c>
      <c r="E115" s="531">
        <v>821.51949999999999</v>
      </c>
      <c r="F115" s="531">
        <v>821.52779999999996</v>
      </c>
      <c r="G115" s="531">
        <v>821.53649999999993</v>
      </c>
      <c r="H115" s="531">
        <v>821.54499999999996</v>
      </c>
      <c r="I115" s="531">
        <v>821.55359999999996</v>
      </c>
      <c r="J115" s="531">
        <v>821.56209999999999</v>
      </c>
      <c r="K115" s="531">
        <v>821.57069999999999</v>
      </c>
      <c r="L115" s="531">
        <v>821.57849999999996</v>
      </c>
      <c r="M115" s="531">
        <v>821.58619999999996</v>
      </c>
      <c r="N115" s="531">
        <v>821.59359999999992</v>
      </c>
      <c r="O115" s="531">
        <v>821.60039999999992</v>
      </c>
      <c r="P115" s="531">
        <v>821.60629999999992</v>
      </c>
      <c r="Q115" s="531">
        <v>821.6126999999999</v>
      </c>
      <c r="R115" s="531">
        <v>821.61969999999985</v>
      </c>
      <c r="S115" s="531">
        <v>821.6262999999999</v>
      </c>
      <c r="T115" s="531">
        <v>821.63279999999986</v>
      </c>
      <c r="U115" s="531">
        <v>821.63929999999982</v>
      </c>
      <c r="V115" s="531">
        <v>821.64549999999986</v>
      </c>
      <c r="W115" s="531">
        <v>821.65189999999984</v>
      </c>
      <c r="X115" s="531">
        <v>821.65829999999983</v>
      </c>
      <c r="Y115" s="531">
        <v>821.66549999999984</v>
      </c>
      <c r="Z115" s="531">
        <v>821.6728999999998</v>
      </c>
      <c r="AA115" s="531">
        <v>821.68069999999977</v>
      </c>
      <c r="AB115" s="531">
        <v>821.68819999999982</v>
      </c>
      <c r="AC115" s="531">
        <v>821.69609999999977</v>
      </c>
    </row>
    <row r="116" spans="1:29" s="134" customFormat="1" ht="21" customHeight="1" x14ac:dyDescent="0.25">
      <c r="A116" s="702" t="s">
        <v>395</v>
      </c>
      <c r="B116" s="704" t="s">
        <v>396</v>
      </c>
      <c r="C116" s="491">
        <v>12000</v>
      </c>
      <c r="D116" s="17" t="s">
        <v>129</v>
      </c>
      <c r="E116" s="531">
        <v>4566.1543000000001</v>
      </c>
      <c r="F116" s="531">
        <v>4566.1887999999999</v>
      </c>
      <c r="G116" s="531">
        <v>4566.2184999999999</v>
      </c>
      <c r="H116" s="531">
        <v>4566.2467999999999</v>
      </c>
      <c r="I116" s="531">
        <v>4566.2740000000003</v>
      </c>
      <c r="J116" s="531">
        <v>4566.3008</v>
      </c>
      <c r="K116" s="531">
        <v>4566.3296</v>
      </c>
      <c r="L116" s="531">
        <v>4566.3644000000004</v>
      </c>
      <c r="M116" s="531">
        <v>4566.4017000000003</v>
      </c>
      <c r="N116" s="531">
        <v>4566.4395000000004</v>
      </c>
      <c r="O116" s="531">
        <v>4566.4803000000002</v>
      </c>
      <c r="P116" s="531">
        <v>4566.5236000000004</v>
      </c>
      <c r="Q116" s="531">
        <v>4566.5680000000002</v>
      </c>
      <c r="R116" s="531">
        <v>4566.6133</v>
      </c>
      <c r="S116" s="531">
        <v>4566.6569</v>
      </c>
      <c r="T116" s="531">
        <v>4566.7006000000001</v>
      </c>
      <c r="U116" s="531">
        <v>4566.7444000000005</v>
      </c>
      <c r="V116" s="531">
        <v>4566.7909000000009</v>
      </c>
      <c r="W116" s="531">
        <v>4566.8410000000013</v>
      </c>
      <c r="X116" s="531">
        <v>4566.8958000000011</v>
      </c>
      <c r="Y116" s="531">
        <v>4566.9552000000012</v>
      </c>
      <c r="Z116" s="531">
        <v>4567.0128000000013</v>
      </c>
      <c r="AA116" s="531">
        <v>4567.0678000000016</v>
      </c>
      <c r="AB116" s="531">
        <v>4567.1175000000012</v>
      </c>
      <c r="AC116" s="531">
        <v>4567.1590000000015</v>
      </c>
    </row>
    <row r="117" spans="1:29" s="134" customFormat="1" ht="21" customHeight="1" x14ac:dyDescent="0.25">
      <c r="A117" s="703"/>
      <c r="B117" s="705"/>
      <c r="C117" s="491">
        <v>12000</v>
      </c>
      <c r="D117" s="17" t="s">
        <v>130</v>
      </c>
      <c r="E117" s="531">
        <v>1144.6913</v>
      </c>
      <c r="F117" s="531">
        <v>1144.6959999999999</v>
      </c>
      <c r="G117" s="531">
        <v>1144.7003999999999</v>
      </c>
      <c r="H117" s="531">
        <v>1144.7049999999999</v>
      </c>
      <c r="I117" s="531">
        <v>1144.7093</v>
      </c>
      <c r="J117" s="531">
        <v>1144.7138</v>
      </c>
      <c r="K117" s="531">
        <v>1144.7185999999999</v>
      </c>
      <c r="L117" s="531">
        <v>1144.7239</v>
      </c>
      <c r="M117" s="531">
        <v>1144.7303999999999</v>
      </c>
      <c r="N117" s="531">
        <v>1144.7361999999998</v>
      </c>
      <c r="O117" s="531">
        <v>1144.7408999999998</v>
      </c>
      <c r="P117" s="531">
        <v>1144.7455999999997</v>
      </c>
      <c r="Q117" s="531">
        <v>1144.7502999999997</v>
      </c>
      <c r="R117" s="531">
        <v>1144.7556999999997</v>
      </c>
      <c r="S117" s="531">
        <v>1144.7606999999998</v>
      </c>
      <c r="T117" s="531">
        <v>1144.7660999999998</v>
      </c>
      <c r="U117" s="531">
        <v>1144.7708999999998</v>
      </c>
      <c r="V117" s="531">
        <v>1144.7761999999998</v>
      </c>
      <c r="W117" s="531">
        <v>1144.7813999999998</v>
      </c>
      <c r="X117" s="531">
        <v>1144.7873</v>
      </c>
      <c r="Y117" s="531">
        <v>1144.7937999999999</v>
      </c>
      <c r="Z117" s="531">
        <v>1144.7997</v>
      </c>
      <c r="AA117" s="531">
        <v>1144.8051</v>
      </c>
      <c r="AB117" s="531">
        <v>1144.8102000000001</v>
      </c>
      <c r="AC117" s="531">
        <v>1144.8149000000001</v>
      </c>
    </row>
    <row r="118" spans="1:29" s="134" customFormat="1" ht="21" customHeight="1" x14ac:dyDescent="0.25">
      <c r="A118" s="702" t="s">
        <v>397</v>
      </c>
      <c r="B118" s="704" t="s">
        <v>398</v>
      </c>
      <c r="C118" s="491">
        <v>6000</v>
      </c>
      <c r="D118" s="17" t="s">
        <v>129</v>
      </c>
      <c r="E118" s="531">
        <v>1641.3785</v>
      </c>
      <c r="F118" s="531">
        <v>1641.4001000000001</v>
      </c>
      <c r="G118" s="531">
        <v>1641.4203</v>
      </c>
      <c r="H118" s="531">
        <v>1641.4389000000001</v>
      </c>
      <c r="I118" s="531">
        <v>1641.4572000000001</v>
      </c>
      <c r="J118" s="531">
        <v>1641.4759000000001</v>
      </c>
      <c r="K118" s="531">
        <v>1641.498</v>
      </c>
      <c r="L118" s="531">
        <v>1641.5221000000001</v>
      </c>
      <c r="M118" s="531">
        <v>1641.5461</v>
      </c>
      <c r="N118" s="531">
        <v>1641.5720000000001</v>
      </c>
      <c r="O118" s="531">
        <v>1641.5984000000001</v>
      </c>
      <c r="P118" s="531">
        <v>1641.6252000000002</v>
      </c>
      <c r="Q118" s="531">
        <v>1641.6536000000001</v>
      </c>
      <c r="R118" s="531">
        <v>1641.6817000000001</v>
      </c>
      <c r="S118" s="531">
        <v>1641.7112000000002</v>
      </c>
      <c r="T118" s="531">
        <v>1641.7406000000001</v>
      </c>
      <c r="U118" s="531">
        <v>1641.7715000000001</v>
      </c>
      <c r="V118" s="531">
        <v>1641.8046000000002</v>
      </c>
      <c r="W118" s="531">
        <v>1641.8392000000001</v>
      </c>
      <c r="X118" s="531">
        <v>1641.8759000000002</v>
      </c>
      <c r="Y118" s="531">
        <v>1641.9120000000003</v>
      </c>
      <c r="Z118" s="531">
        <v>1641.9492000000002</v>
      </c>
      <c r="AA118" s="531">
        <v>1641.9826000000003</v>
      </c>
      <c r="AB118" s="531">
        <v>1642.0115000000003</v>
      </c>
      <c r="AC118" s="531">
        <v>1642.0364000000002</v>
      </c>
    </row>
    <row r="119" spans="1:29" s="134" customFormat="1" ht="21" customHeight="1" x14ac:dyDescent="0.25">
      <c r="A119" s="703"/>
      <c r="B119" s="705"/>
      <c r="C119" s="491">
        <v>6000</v>
      </c>
      <c r="D119" s="17" t="s">
        <v>130</v>
      </c>
      <c r="E119" s="531">
        <v>493.46600000000001</v>
      </c>
      <c r="F119" s="531">
        <v>493.47320000000002</v>
      </c>
      <c r="G119" s="531">
        <v>493.48040000000003</v>
      </c>
      <c r="H119" s="531">
        <v>493.48760000000004</v>
      </c>
      <c r="I119" s="531">
        <v>493.49490000000003</v>
      </c>
      <c r="J119" s="531">
        <v>493.50200000000001</v>
      </c>
      <c r="K119" s="531">
        <v>493.50880000000001</v>
      </c>
      <c r="L119" s="531">
        <v>493.51510000000002</v>
      </c>
      <c r="M119" s="531">
        <v>493.52109999999999</v>
      </c>
      <c r="N119" s="531">
        <v>493.52690000000001</v>
      </c>
      <c r="O119" s="531">
        <v>493.53250000000003</v>
      </c>
      <c r="P119" s="531">
        <v>493.53800000000001</v>
      </c>
      <c r="Q119" s="531">
        <v>493.54380000000003</v>
      </c>
      <c r="R119" s="531">
        <v>493.54940000000005</v>
      </c>
      <c r="S119" s="531">
        <v>493.55500000000006</v>
      </c>
      <c r="T119" s="531">
        <v>493.56090000000006</v>
      </c>
      <c r="U119" s="531">
        <v>493.56650000000008</v>
      </c>
      <c r="V119" s="531">
        <v>493.57220000000007</v>
      </c>
      <c r="W119" s="531">
        <v>493.57800000000009</v>
      </c>
      <c r="X119" s="531">
        <v>493.58440000000007</v>
      </c>
      <c r="Y119" s="531">
        <v>493.59070000000008</v>
      </c>
      <c r="Z119" s="531">
        <v>493.59750000000008</v>
      </c>
      <c r="AA119" s="531">
        <v>493.60430000000008</v>
      </c>
      <c r="AB119" s="531">
        <v>493.61130000000009</v>
      </c>
      <c r="AC119" s="531">
        <v>493.61840000000007</v>
      </c>
    </row>
    <row r="120" spans="1:29" s="134" customFormat="1" ht="21" customHeight="1" x14ac:dyDescent="0.25">
      <c r="A120" s="702" t="s">
        <v>399</v>
      </c>
      <c r="B120" s="704" t="s">
        <v>328</v>
      </c>
      <c r="C120" s="491">
        <v>1000</v>
      </c>
      <c r="D120" s="17" t="s">
        <v>129</v>
      </c>
      <c r="E120" s="531">
        <v>0.52500000000000002</v>
      </c>
      <c r="F120" s="531">
        <v>0.52500000000000002</v>
      </c>
      <c r="G120" s="531">
        <v>0.52500000000000002</v>
      </c>
      <c r="H120" s="531">
        <v>0.52500000000000002</v>
      </c>
      <c r="I120" s="531">
        <v>0.52500000000000002</v>
      </c>
      <c r="J120" s="531">
        <v>0.52500000000000002</v>
      </c>
      <c r="K120" s="531">
        <v>0.52500000000000002</v>
      </c>
      <c r="L120" s="531">
        <v>0.52500000000000002</v>
      </c>
      <c r="M120" s="531">
        <v>0.52500000000000002</v>
      </c>
      <c r="N120" s="531">
        <v>0.52500000000000002</v>
      </c>
      <c r="O120" s="531">
        <v>0.52500000000000002</v>
      </c>
      <c r="P120" s="531">
        <v>0.52500000000000002</v>
      </c>
      <c r="Q120" s="531">
        <v>0.52500000000000002</v>
      </c>
      <c r="R120" s="531">
        <v>0.52500000000000002</v>
      </c>
      <c r="S120" s="531">
        <v>0.52500000000000002</v>
      </c>
      <c r="T120" s="531">
        <v>0.52500000000000002</v>
      </c>
      <c r="U120" s="531">
        <v>0.52500000000000002</v>
      </c>
      <c r="V120" s="531">
        <v>0.52500000000000002</v>
      </c>
      <c r="W120" s="531">
        <v>0.52500000000000002</v>
      </c>
      <c r="X120" s="531">
        <v>0.52500000000000002</v>
      </c>
      <c r="Y120" s="531">
        <v>0.52500000000000002</v>
      </c>
      <c r="Z120" s="531">
        <v>0.52500000000000002</v>
      </c>
      <c r="AA120" s="531">
        <v>0.52500000000000002</v>
      </c>
      <c r="AB120" s="531">
        <v>0.52500000000000002</v>
      </c>
      <c r="AC120" s="531">
        <v>0.52500000000000002</v>
      </c>
    </row>
    <row r="121" spans="1:29" s="134" customFormat="1" ht="21" customHeight="1" x14ac:dyDescent="0.25">
      <c r="A121" s="703"/>
      <c r="B121" s="705"/>
      <c r="C121" s="491">
        <v>1000</v>
      </c>
      <c r="D121" s="17" t="s">
        <v>130</v>
      </c>
      <c r="E121" s="531">
        <v>5.2999999999999999E-2</v>
      </c>
      <c r="F121" s="531">
        <v>5.2999999999999999E-2</v>
      </c>
      <c r="G121" s="531">
        <v>5.2999999999999999E-2</v>
      </c>
      <c r="H121" s="531">
        <v>5.2999999999999999E-2</v>
      </c>
      <c r="I121" s="531">
        <v>5.2999999999999999E-2</v>
      </c>
      <c r="J121" s="531">
        <v>5.2999999999999999E-2</v>
      </c>
      <c r="K121" s="531">
        <v>5.2999999999999999E-2</v>
      </c>
      <c r="L121" s="531">
        <v>5.2999999999999999E-2</v>
      </c>
      <c r="M121" s="531">
        <v>5.2999999999999999E-2</v>
      </c>
      <c r="N121" s="531">
        <v>5.2999999999999999E-2</v>
      </c>
      <c r="O121" s="531">
        <v>5.2999999999999999E-2</v>
      </c>
      <c r="P121" s="531">
        <v>5.2999999999999999E-2</v>
      </c>
      <c r="Q121" s="531">
        <v>5.2999999999999999E-2</v>
      </c>
      <c r="R121" s="531">
        <v>5.2999999999999999E-2</v>
      </c>
      <c r="S121" s="531">
        <v>5.2999999999999999E-2</v>
      </c>
      <c r="T121" s="531">
        <v>5.2999999999999999E-2</v>
      </c>
      <c r="U121" s="531">
        <v>5.2999999999999999E-2</v>
      </c>
      <c r="V121" s="531">
        <v>5.2999999999999999E-2</v>
      </c>
      <c r="W121" s="531">
        <v>5.2999999999999999E-2</v>
      </c>
      <c r="X121" s="531">
        <v>5.2999999999999999E-2</v>
      </c>
      <c r="Y121" s="531">
        <v>5.2999999999999999E-2</v>
      </c>
      <c r="Z121" s="531">
        <v>5.2999999999999999E-2</v>
      </c>
      <c r="AA121" s="531">
        <v>5.2999999999999999E-2</v>
      </c>
      <c r="AB121" s="531">
        <v>5.2999999999999999E-2</v>
      </c>
      <c r="AC121" s="531">
        <v>5.2999999999999999E-2</v>
      </c>
    </row>
    <row r="122" spans="1:29" s="134" customFormat="1" ht="21" customHeight="1" x14ac:dyDescent="0.25">
      <c r="A122" s="702" t="s">
        <v>400</v>
      </c>
      <c r="B122" s="704" t="s">
        <v>401</v>
      </c>
      <c r="C122" s="491">
        <v>12000</v>
      </c>
      <c r="D122" s="17" t="s">
        <v>129</v>
      </c>
      <c r="E122" s="531">
        <v>114.624</v>
      </c>
      <c r="F122" s="531">
        <v>114.6485</v>
      </c>
      <c r="G122" s="531">
        <v>114.67149999999999</v>
      </c>
      <c r="H122" s="531">
        <v>114.6935</v>
      </c>
      <c r="I122" s="531">
        <v>114.7153</v>
      </c>
      <c r="J122" s="531">
        <v>114.73699999999999</v>
      </c>
      <c r="K122" s="531">
        <v>114.7585</v>
      </c>
      <c r="L122" s="531">
        <v>114.7812</v>
      </c>
      <c r="M122" s="531">
        <v>114.80709999999999</v>
      </c>
      <c r="N122" s="531">
        <v>114.83539999999999</v>
      </c>
      <c r="O122" s="531">
        <v>114.87899999999999</v>
      </c>
      <c r="P122" s="531">
        <v>114.93289999999999</v>
      </c>
      <c r="Q122" s="531">
        <v>114.99029999999999</v>
      </c>
      <c r="R122" s="531">
        <v>115.04769999999999</v>
      </c>
      <c r="S122" s="531">
        <v>115.10509999999999</v>
      </c>
      <c r="T122" s="531">
        <v>115.16239999999999</v>
      </c>
      <c r="U122" s="531">
        <v>115.21849999999999</v>
      </c>
      <c r="V122" s="531">
        <v>115.27539999999999</v>
      </c>
      <c r="W122" s="531">
        <v>115.33319999999999</v>
      </c>
      <c r="X122" s="531">
        <v>115.39089999999999</v>
      </c>
      <c r="Y122" s="531">
        <v>115.44819999999999</v>
      </c>
      <c r="Z122" s="531">
        <v>115.50289999999998</v>
      </c>
      <c r="AA122" s="531">
        <v>115.54919999999998</v>
      </c>
      <c r="AB122" s="531">
        <v>115.58179999999999</v>
      </c>
      <c r="AC122" s="531">
        <v>115.60729999999998</v>
      </c>
    </row>
    <row r="123" spans="1:29" s="134" customFormat="1" ht="21" customHeight="1" x14ac:dyDescent="0.25">
      <c r="A123" s="703"/>
      <c r="B123" s="705"/>
      <c r="C123" s="491">
        <v>12000</v>
      </c>
      <c r="D123" s="17" t="s">
        <v>130</v>
      </c>
      <c r="E123" s="531">
        <v>10.036</v>
      </c>
      <c r="F123" s="531">
        <v>10.036</v>
      </c>
      <c r="G123" s="531">
        <v>10.036</v>
      </c>
      <c r="H123" s="531">
        <v>10.036</v>
      </c>
      <c r="I123" s="531">
        <v>10.036</v>
      </c>
      <c r="J123" s="531">
        <v>10.036</v>
      </c>
      <c r="K123" s="531">
        <v>10.036</v>
      </c>
      <c r="L123" s="531">
        <v>10.036</v>
      </c>
      <c r="M123" s="531">
        <v>10.036</v>
      </c>
      <c r="N123" s="531">
        <v>10.036</v>
      </c>
      <c r="O123" s="531">
        <v>10.036</v>
      </c>
      <c r="P123" s="531">
        <v>10.036</v>
      </c>
      <c r="Q123" s="531">
        <v>10.036</v>
      </c>
      <c r="R123" s="531">
        <v>10.036</v>
      </c>
      <c r="S123" s="531">
        <v>10.036</v>
      </c>
      <c r="T123" s="531">
        <v>10.036</v>
      </c>
      <c r="U123" s="531">
        <v>10.036</v>
      </c>
      <c r="V123" s="531">
        <v>10.036</v>
      </c>
      <c r="W123" s="531">
        <v>10.036</v>
      </c>
      <c r="X123" s="531">
        <v>10.036</v>
      </c>
      <c r="Y123" s="531">
        <v>10.036</v>
      </c>
      <c r="Z123" s="531">
        <v>10.036</v>
      </c>
      <c r="AA123" s="531">
        <v>10.036</v>
      </c>
      <c r="AB123" s="531">
        <v>10.036</v>
      </c>
      <c r="AC123" s="531">
        <v>10.036</v>
      </c>
    </row>
    <row r="124" spans="1:29" s="134" customFormat="1" ht="21" customHeight="1" x14ac:dyDescent="0.25">
      <c r="A124" s="702" t="s">
        <v>402</v>
      </c>
      <c r="B124" s="704" t="s">
        <v>403</v>
      </c>
      <c r="C124" s="491">
        <v>8000</v>
      </c>
      <c r="D124" s="17" t="s">
        <v>129</v>
      </c>
      <c r="E124" s="531">
        <v>1239.6887999999999</v>
      </c>
      <c r="F124" s="531">
        <v>1239.6889999999999</v>
      </c>
      <c r="G124" s="531">
        <v>1239.6890999999998</v>
      </c>
      <c r="H124" s="531">
        <v>1239.6892999999998</v>
      </c>
      <c r="I124" s="531">
        <v>1239.6894999999997</v>
      </c>
      <c r="J124" s="531">
        <v>1239.6896999999997</v>
      </c>
      <c r="K124" s="531">
        <v>1239.6898999999996</v>
      </c>
      <c r="L124" s="531">
        <v>1239.6900999999996</v>
      </c>
      <c r="M124" s="531">
        <v>1239.6901999999995</v>
      </c>
      <c r="N124" s="531">
        <v>1239.6903999999995</v>
      </c>
      <c r="O124" s="531">
        <v>1239.6904999999995</v>
      </c>
      <c r="P124" s="531">
        <v>1239.6906999999994</v>
      </c>
      <c r="Q124" s="531">
        <v>1239.6907999999994</v>
      </c>
      <c r="R124" s="531">
        <v>1239.6908999999994</v>
      </c>
      <c r="S124" s="531">
        <v>1239.6910999999993</v>
      </c>
      <c r="T124" s="531">
        <v>1239.6911999999993</v>
      </c>
      <c r="U124" s="531">
        <v>1239.6913999999992</v>
      </c>
      <c r="V124" s="531">
        <v>1239.6914999999992</v>
      </c>
      <c r="W124" s="531">
        <v>1239.6915999999992</v>
      </c>
      <c r="X124" s="531">
        <v>1239.6917999999991</v>
      </c>
      <c r="Y124" s="531">
        <v>1239.6918999999991</v>
      </c>
      <c r="Z124" s="531">
        <v>1239.6920999999991</v>
      </c>
      <c r="AA124" s="531">
        <v>1239.692299999999</v>
      </c>
      <c r="AB124" s="531">
        <v>1239.692399999999</v>
      </c>
      <c r="AC124" s="531">
        <v>1239.6925999999989</v>
      </c>
    </row>
    <row r="125" spans="1:29" s="134" customFormat="1" ht="21" customHeight="1" x14ac:dyDescent="0.25">
      <c r="A125" s="703"/>
      <c r="B125" s="705"/>
      <c r="C125" s="491">
        <v>8000</v>
      </c>
      <c r="D125" s="17" t="s">
        <v>130</v>
      </c>
      <c r="E125" s="531">
        <v>126.7642</v>
      </c>
      <c r="F125" s="531">
        <v>126.7642</v>
      </c>
      <c r="G125" s="531">
        <v>126.7642</v>
      </c>
      <c r="H125" s="531">
        <v>126.7642</v>
      </c>
      <c r="I125" s="531">
        <v>126.7642</v>
      </c>
      <c r="J125" s="531">
        <v>126.7642</v>
      </c>
      <c r="K125" s="531">
        <v>126.7642</v>
      </c>
      <c r="L125" s="531">
        <v>126.7642</v>
      </c>
      <c r="M125" s="531">
        <v>126.7642</v>
      </c>
      <c r="N125" s="531">
        <v>126.7642</v>
      </c>
      <c r="O125" s="531">
        <v>126.7642</v>
      </c>
      <c r="P125" s="531">
        <v>126.7642</v>
      </c>
      <c r="Q125" s="531">
        <v>126.7642</v>
      </c>
      <c r="R125" s="531">
        <v>126.7642</v>
      </c>
      <c r="S125" s="531">
        <v>126.7642</v>
      </c>
      <c r="T125" s="531">
        <v>126.7642</v>
      </c>
      <c r="U125" s="531">
        <v>126.7642</v>
      </c>
      <c r="V125" s="531">
        <v>126.7642</v>
      </c>
      <c r="W125" s="531">
        <v>126.7642</v>
      </c>
      <c r="X125" s="531">
        <v>126.7642</v>
      </c>
      <c r="Y125" s="531">
        <v>126.7642</v>
      </c>
      <c r="Z125" s="531">
        <v>126.7642</v>
      </c>
      <c r="AA125" s="531">
        <v>126.7642</v>
      </c>
      <c r="AB125" s="531">
        <v>126.7642</v>
      </c>
      <c r="AC125" s="531">
        <v>126.7642</v>
      </c>
    </row>
    <row r="126" spans="1:29" s="134" customFormat="1" ht="21" customHeight="1" x14ac:dyDescent="0.25">
      <c r="A126" s="702" t="s">
        <v>404</v>
      </c>
      <c r="B126" s="704" t="s">
        <v>405</v>
      </c>
      <c r="C126" s="491">
        <v>12000</v>
      </c>
      <c r="D126" s="17" t="s">
        <v>129</v>
      </c>
      <c r="E126" s="531">
        <v>301.22710000000001</v>
      </c>
      <c r="F126" s="531">
        <v>301.23990000000003</v>
      </c>
      <c r="G126" s="531">
        <v>301.25190000000003</v>
      </c>
      <c r="H126" s="531">
        <v>301.26300000000003</v>
      </c>
      <c r="I126" s="531">
        <v>301.27420000000001</v>
      </c>
      <c r="J126" s="531">
        <v>301.28520000000003</v>
      </c>
      <c r="K126" s="531">
        <v>301.29660000000001</v>
      </c>
      <c r="L126" s="531">
        <v>301.30889999999999</v>
      </c>
      <c r="M126" s="531">
        <v>301.32229999999998</v>
      </c>
      <c r="N126" s="531">
        <v>301.339</v>
      </c>
      <c r="O126" s="531">
        <v>301.35759999999999</v>
      </c>
      <c r="P126" s="531">
        <v>301.3775</v>
      </c>
      <c r="Q126" s="531">
        <v>301.39960000000002</v>
      </c>
      <c r="R126" s="531">
        <v>301.42100000000005</v>
      </c>
      <c r="S126" s="531">
        <v>301.44250000000005</v>
      </c>
      <c r="T126" s="531">
        <v>301.46300000000008</v>
      </c>
      <c r="U126" s="531">
        <v>301.48270000000008</v>
      </c>
      <c r="V126" s="531">
        <v>301.50190000000009</v>
      </c>
      <c r="W126" s="531">
        <v>301.5227000000001</v>
      </c>
      <c r="X126" s="531">
        <v>301.54640000000012</v>
      </c>
      <c r="Y126" s="531">
        <v>301.5716000000001</v>
      </c>
      <c r="Z126" s="531">
        <v>301.59620000000012</v>
      </c>
      <c r="AA126" s="531">
        <v>301.62050000000011</v>
      </c>
      <c r="AB126" s="531">
        <v>301.64280000000008</v>
      </c>
      <c r="AC126" s="531">
        <v>301.66190000000006</v>
      </c>
    </row>
    <row r="127" spans="1:29" s="134" customFormat="1" ht="21" customHeight="1" x14ac:dyDescent="0.25">
      <c r="A127" s="703"/>
      <c r="B127" s="705"/>
      <c r="C127" s="491">
        <v>12000</v>
      </c>
      <c r="D127" s="17" t="s">
        <v>130</v>
      </c>
      <c r="E127" s="531">
        <v>43.407800000000002</v>
      </c>
      <c r="F127" s="531">
        <v>43.407800000000002</v>
      </c>
      <c r="G127" s="531">
        <v>43.407800000000002</v>
      </c>
      <c r="H127" s="531">
        <v>43.407800000000002</v>
      </c>
      <c r="I127" s="531">
        <v>43.408100000000005</v>
      </c>
      <c r="J127" s="531">
        <v>43.408100000000005</v>
      </c>
      <c r="K127" s="531">
        <v>43.408200000000008</v>
      </c>
      <c r="L127" s="531">
        <v>43.408300000000011</v>
      </c>
      <c r="M127" s="531">
        <v>43.408600000000014</v>
      </c>
      <c r="N127" s="531">
        <v>43.410700000000013</v>
      </c>
      <c r="O127" s="531">
        <v>43.414500000000011</v>
      </c>
      <c r="P127" s="531">
        <v>43.416800000000009</v>
      </c>
      <c r="Q127" s="531">
        <v>43.420800000000007</v>
      </c>
      <c r="R127" s="531">
        <v>43.423200000000008</v>
      </c>
      <c r="S127" s="531">
        <v>43.425300000000007</v>
      </c>
      <c r="T127" s="531">
        <v>43.426300000000005</v>
      </c>
      <c r="U127" s="531">
        <v>43.427300000000002</v>
      </c>
      <c r="V127" s="531">
        <v>43.427900000000001</v>
      </c>
      <c r="W127" s="531">
        <v>43.427900000000001</v>
      </c>
      <c r="X127" s="531">
        <v>43.427900000000001</v>
      </c>
      <c r="Y127" s="531">
        <v>43.428800000000003</v>
      </c>
      <c r="Z127" s="531">
        <v>43.429200000000002</v>
      </c>
      <c r="AA127" s="531">
        <v>43.429600000000001</v>
      </c>
      <c r="AB127" s="531">
        <v>43.429600000000001</v>
      </c>
      <c r="AC127" s="531">
        <v>43.429600000000001</v>
      </c>
    </row>
    <row r="128" spans="1:29" s="134" customFormat="1" ht="21" customHeight="1" x14ac:dyDescent="0.25">
      <c r="A128" s="702" t="s">
        <v>406</v>
      </c>
      <c r="B128" s="704" t="s">
        <v>336</v>
      </c>
      <c r="C128" s="491">
        <v>8000</v>
      </c>
      <c r="D128" s="17" t="s">
        <v>129</v>
      </c>
      <c r="E128" s="531">
        <v>3.1110000000000002</v>
      </c>
      <c r="F128" s="531">
        <v>3.1122000000000001</v>
      </c>
      <c r="G128" s="531">
        <v>3.1133999999999999</v>
      </c>
      <c r="H128" s="531">
        <v>3.1145</v>
      </c>
      <c r="I128" s="531">
        <v>3.1156999999999999</v>
      </c>
      <c r="J128" s="531">
        <v>3.1168</v>
      </c>
      <c r="K128" s="531">
        <v>3.1179000000000001</v>
      </c>
      <c r="L128" s="531">
        <v>3.1191</v>
      </c>
      <c r="M128" s="531">
        <v>3.1202999999999999</v>
      </c>
      <c r="N128" s="531">
        <v>3.1218999999999997</v>
      </c>
      <c r="O128" s="531">
        <v>3.1241999999999996</v>
      </c>
      <c r="P128" s="531">
        <v>3.1268999999999996</v>
      </c>
      <c r="Q128" s="531">
        <v>3.1295999999999995</v>
      </c>
      <c r="R128" s="531">
        <v>3.1323999999999996</v>
      </c>
      <c r="S128" s="531">
        <v>3.1350999999999996</v>
      </c>
      <c r="T128" s="531">
        <v>3.1377999999999995</v>
      </c>
      <c r="U128" s="531">
        <v>3.1402999999999994</v>
      </c>
      <c r="V128" s="531">
        <v>3.1425999999999994</v>
      </c>
      <c r="W128" s="531">
        <v>3.1446999999999994</v>
      </c>
      <c r="X128" s="531">
        <v>3.1466999999999992</v>
      </c>
      <c r="Y128" s="531">
        <v>3.1483999999999992</v>
      </c>
      <c r="Z128" s="531">
        <v>3.149999999999999</v>
      </c>
      <c r="AA128" s="531">
        <v>3.1515999999999988</v>
      </c>
      <c r="AB128" s="531">
        <v>3.1531999999999987</v>
      </c>
      <c r="AC128" s="531">
        <v>3.1547999999999985</v>
      </c>
    </row>
    <row r="129" spans="1:29" s="134" customFormat="1" ht="21" customHeight="1" x14ac:dyDescent="0.25">
      <c r="A129" s="703"/>
      <c r="B129" s="705"/>
      <c r="C129" s="491">
        <v>8000</v>
      </c>
      <c r="D129" s="17" t="s">
        <v>130</v>
      </c>
      <c r="E129" s="531">
        <v>2.23</v>
      </c>
      <c r="F129" s="531">
        <v>2.2307999999999999</v>
      </c>
      <c r="G129" s="531">
        <v>2.2315</v>
      </c>
      <c r="H129" s="531">
        <v>2.2321</v>
      </c>
      <c r="I129" s="531">
        <v>2.2328999999999999</v>
      </c>
      <c r="J129" s="531">
        <v>2.2336</v>
      </c>
      <c r="K129" s="531">
        <v>2.2343000000000002</v>
      </c>
      <c r="L129" s="531">
        <v>2.2349000000000001</v>
      </c>
      <c r="M129" s="531">
        <v>2.2356000000000003</v>
      </c>
      <c r="N129" s="531">
        <v>2.2361000000000004</v>
      </c>
      <c r="O129" s="531">
        <v>2.2367000000000004</v>
      </c>
      <c r="P129" s="531">
        <v>2.2371000000000003</v>
      </c>
      <c r="Q129" s="531">
        <v>2.2376000000000005</v>
      </c>
      <c r="R129" s="531">
        <v>2.2381000000000006</v>
      </c>
      <c r="S129" s="531">
        <v>2.2387000000000006</v>
      </c>
      <c r="T129" s="531">
        <v>2.2392000000000007</v>
      </c>
      <c r="U129" s="531">
        <v>2.2399000000000009</v>
      </c>
      <c r="V129" s="531">
        <v>2.2404000000000011</v>
      </c>
      <c r="W129" s="531">
        <v>2.241000000000001</v>
      </c>
      <c r="X129" s="531">
        <v>2.2416000000000009</v>
      </c>
      <c r="Y129" s="531">
        <v>2.2421000000000011</v>
      </c>
      <c r="Z129" s="531">
        <v>2.242700000000001</v>
      </c>
      <c r="AA129" s="531">
        <v>2.243300000000001</v>
      </c>
      <c r="AB129" s="531">
        <v>2.2439000000000009</v>
      </c>
      <c r="AC129" s="531">
        <v>2.244600000000001</v>
      </c>
    </row>
    <row r="130" spans="1:29" s="134" customFormat="1" ht="21" customHeight="1" x14ac:dyDescent="0.25">
      <c r="A130" s="706" t="s">
        <v>407</v>
      </c>
      <c r="B130" s="708" t="s">
        <v>341</v>
      </c>
      <c r="C130" s="491">
        <v>30000</v>
      </c>
      <c r="D130" s="17" t="s">
        <v>129</v>
      </c>
      <c r="E130" s="531">
        <v>2981.2231000000002</v>
      </c>
      <c r="F130" s="531">
        <v>2981.2327533333337</v>
      </c>
      <c r="G130" s="531">
        <v>2981.2423533333335</v>
      </c>
      <c r="H130" s="531">
        <v>2981.2520600000003</v>
      </c>
      <c r="I130" s="531">
        <v>2981.2615000000001</v>
      </c>
      <c r="J130" s="531">
        <v>2981.2706200000002</v>
      </c>
      <c r="K130" s="531">
        <v>2981.2795266666667</v>
      </c>
      <c r="L130" s="531">
        <v>2981.2884866666668</v>
      </c>
      <c r="M130" s="531">
        <v>2981.2975000000001</v>
      </c>
      <c r="N130" s="531">
        <v>2981.3170733333336</v>
      </c>
      <c r="O130" s="531">
        <v>2981.3585666666668</v>
      </c>
      <c r="P130" s="531">
        <v>2981.4177133333333</v>
      </c>
      <c r="Q130" s="531">
        <v>2981.4784066666666</v>
      </c>
      <c r="R130" s="531">
        <v>2981.5400066666666</v>
      </c>
      <c r="S130" s="531">
        <v>2981.6017666666667</v>
      </c>
      <c r="T130" s="531">
        <v>2981.66662</v>
      </c>
      <c r="U130" s="531">
        <v>2981.7319533333334</v>
      </c>
      <c r="V130" s="531">
        <v>2981.8037400000003</v>
      </c>
      <c r="W130" s="531">
        <v>2981.8728600000004</v>
      </c>
      <c r="X130" s="531">
        <v>2981.9396866666671</v>
      </c>
      <c r="Y130" s="531">
        <v>2982.0049133333337</v>
      </c>
      <c r="Z130" s="531">
        <v>2982.0675800000004</v>
      </c>
      <c r="AA130" s="531">
        <v>2982.1205933333335</v>
      </c>
      <c r="AB130" s="531">
        <v>2982.1320066666667</v>
      </c>
      <c r="AC130" s="531">
        <v>2982.1419266666667</v>
      </c>
    </row>
    <row r="131" spans="1:29" s="134" customFormat="1" ht="21" customHeight="1" x14ac:dyDescent="0.25">
      <c r="A131" s="707"/>
      <c r="B131" s="709"/>
      <c r="C131" s="491">
        <v>30000</v>
      </c>
      <c r="D131" s="17" t="s">
        <v>130</v>
      </c>
      <c r="E131" s="531">
        <v>7372.8521000000001</v>
      </c>
      <c r="F131" s="531">
        <v>7372.8521000000001</v>
      </c>
      <c r="G131" s="531">
        <v>7372.8521000000001</v>
      </c>
      <c r="H131" s="531">
        <v>7372.8521000000001</v>
      </c>
      <c r="I131" s="531">
        <v>7372.8521000000001</v>
      </c>
      <c r="J131" s="531">
        <v>7372.8521000000001</v>
      </c>
      <c r="K131" s="531">
        <v>7372.8521000000001</v>
      </c>
      <c r="L131" s="531">
        <v>7372.8521000000001</v>
      </c>
      <c r="M131" s="531">
        <v>7372.8521000000001</v>
      </c>
      <c r="N131" s="531">
        <v>7372.8521000000001</v>
      </c>
      <c r="O131" s="531">
        <v>7372.8521000000001</v>
      </c>
      <c r="P131" s="531">
        <v>7372.8521000000001</v>
      </c>
      <c r="Q131" s="531">
        <v>7372.8521000000001</v>
      </c>
      <c r="R131" s="531">
        <v>7372.8521000000001</v>
      </c>
      <c r="S131" s="531">
        <v>7372.8521000000001</v>
      </c>
      <c r="T131" s="531">
        <v>7372.8521000000001</v>
      </c>
      <c r="U131" s="531">
        <v>7372.8521000000001</v>
      </c>
      <c r="V131" s="531">
        <v>7372.8521000000001</v>
      </c>
      <c r="W131" s="531">
        <v>7372.8521000000001</v>
      </c>
      <c r="X131" s="531">
        <v>7372.8521000000001</v>
      </c>
      <c r="Y131" s="531">
        <v>7372.8521000000001</v>
      </c>
      <c r="Z131" s="531">
        <v>7372.8521000000001</v>
      </c>
      <c r="AA131" s="531">
        <v>7372.8521000000001</v>
      </c>
      <c r="AB131" s="531">
        <v>7372.8521000000001</v>
      </c>
      <c r="AC131" s="531">
        <v>7372.8521000000001</v>
      </c>
    </row>
    <row r="132" spans="1:29" s="134" customFormat="1" ht="21" customHeight="1" x14ac:dyDescent="0.25">
      <c r="A132" s="702" t="s">
        <v>408</v>
      </c>
      <c r="B132" s="704" t="s">
        <v>344</v>
      </c>
      <c r="C132" s="491">
        <v>16000</v>
      </c>
      <c r="D132" s="17" t="s">
        <v>129</v>
      </c>
      <c r="E132" s="531">
        <v>14677.4658</v>
      </c>
      <c r="F132" s="531">
        <v>14677.4838</v>
      </c>
      <c r="G132" s="531">
        <v>14677.5018</v>
      </c>
      <c r="H132" s="531">
        <v>14677.5199875</v>
      </c>
      <c r="I132" s="531">
        <v>14677.5378</v>
      </c>
      <c r="J132" s="531">
        <v>14677.554862499999</v>
      </c>
      <c r="K132" s="531">
        <v>14677.571549999999</v>
      </c>
      <c r="L132" s="531">
        <v>14677.588424999998</v>
      </c>
      <c r="M132" s="531">
        <v>14677.604737499998</v>
      </c>
      <c r="N132" s="531">
        <v>14677.640737499998</v>
      </c>
      <c r="O132" s="531">
        <v>14677.716112499998</v>
      </c>
      <c r="P132" s="531">
        <v>14677.826174999998</v>
      </c>
      <c r="Q132" s="531">
        <v>14677.939424999999</v>
      </c>
      <c r="R132" s="531">
        <v>14678.054737499999</v>
      </c>
      <c r="S132" s="531">
        <v>14678.169862499999</v>
      </c>
      <c r="T132" s="531">
        <v>14678.290987499999</v>
      </c>
      <c r="U132" s="531">
        <v>14678.413049999999</v>
      </c>
      <c r="V132" s="531">
        <v>14678.546737499999</v>
      </c>
      <c r="W132" s="531">
        <v>14678.676487499999</v>
      </c>
      <c r="X132" s="531">
        <v>14678.801362499999</v>
      </c>
      <c r="Y132" s="531">
        <v>14678.923424999999</v>
      </c>
      <c r="Z132" s="531">
        <v>14679.040987499999</v>
      </c>
      <c r="AA132" s="531">
        <v>14679.141487499999</v>
      </c>
      <c r="AB132" s="531">
        <v>14679.165112499999</v>
      </c>
      <c r="AC132" s="531">
        <v>14679.183674999998</v>
      </c>
    </row>
    <row r="133" spans="1:29" s="134" customFormat="1" ht="21" customHeight="1" x14ac:dyDescent="0.25">
      <c r="A133" s="703"/>
      <c r="B133" s="705"/>
      <c r="C133" s="491">
        <v>16000</v>
      </c>
      <c r="D133" s="17" t="s">
        <v>130</v>
      </c>
      <c r="E133" s="531">
        <v>2480.0531999999998</v>
      </c>
      <c r="F133" s="531">
        <v>2480.0531999999998</v>
      </c>
      <c r="G133" s="531">
        <v>2480.0531999999998</v>
      </c>
      <c r="H133" s="531">
        <v>2480.0531999999998</v>
      </c>
      <c r="I133" s="531">
        <v>2480.0531999999998</v>
      </c>
      <c r="J133" s="531">
        <v>2480.0531999999998</v>
      </c>
      <c r="K133" s="531">
        <v>2480.0531999999998</v>
      </c>
      <c r="L133" s="531">
        <v>2480.0531999999998</v>
      </c>
      <c r="M133" s="531">
        <v>2480.0531999999998</v>
      </c>
      <c r="N133" s="531">
        <v>2480.0531999999998</v>
      </c>
      <c r="O133" s="531">
        <v>2480.0531999999998</v>
      </c>
      <c r="P133" s="531">
        <v>2480.0531999999998</v>
      </c>
      <c r="Q133" s="531">
        <v>2480.0531999999998</v>
      </c>
      <c r="R133" s="531">
        <v>2480.0531999999998</v>
      </c>
      <c r="S133" s="531">
        <v>2480.0531999999998</v>
      </c>
      <c r="T133" s="531">
        <v>2480.0531999999998</v>
      </c>
      <c r="U133" s="531">
        <v>2480.0531999999998</v>
      </c>
      <c r="V133" s="531">
        <v>2480.0531999999998</v>
      </c>
      <c r="W133" s="531">
        <v>2480.0531999999998</v>
      </c>
      <c r="X133" s="531">
        <v>2480.0531999999998</v>
      </c>
      <c r="Y133" s="531">
        <v>2480.0531999999998</v>
      </c>
      <c r="Z133" s="531">
        <v>2480.0531999999998</v>
      </c>
      <c r="AA133" s="531">
        <v>2480.0531999999998</v>
      </c>
      <c r="AB133" s="531">
        <v>2480.0531999999998</v>
      </c>
      <c r="AC133" s="531">
        <v>2480.0531999999998</v>
      </c>
    </row>
    <row r="134" spans="1:29" s="134" customFormat="1" ht="21" customHeight="1" x14ac:dyDescent="0.25">
      <c r="A134" s="702" t="s">
        <v>409</v>
      </c>
      <c r="B134" s="704" t="s">
        <v>346</v>
      </c>
      <c r="C134" s="491">
        <v>1000</v>
      </c>
      <c r="D134" s="17" t="s">
        <v>129</v>
      </c>
      <c r="E134" s="531">
        <v>7.5467000000000004</v>
      </c>
      <c r="F134" s="531">
        <v>7.5467000000000004</v>
      </c>
      <c r="G134" s="531">
        <v>7.5467000000000004</v>
      </c>
      <c r="H134" s="531">
        <v>7.5467000000000004</v>
      </c>
      <c r="I134" s="531">
        <v>7.5467000000000004</v>
      </c>
      <c r="J134" s="531">
        <v>7.5467000000000004</v>
      </c>
      <c r="K134" s="531">
        <v>7.5467000000000004</v>
      </c>
      <c r="L134" s="531">
        <v>7.5467000000000004</v>
      </c>
      <c r="M134" s="531">
        <v>7.5467000000000004</v>
      </c>
      <c r="N134" s="531">
        <v>7.5467000000000004</v>
      </c>
      <c r="O134" s="531">
        <v>7.5467000000000004</v>
      </c>
      <c r="P134" s="531">
        <v>7.5467000000000004</v>
      </c>
      <c r="Q134" s="531">
        <v>7.5467000000000004</v>
      </c>
      <c r="R134" s="531">
        <v>7.5467000000000004</v>
      </c>
      <c r="S134" s="531">
        <v>7.5467000000000004</v>
      </c>
      <c r="T134" s="531">
        <v>7.5467000000000004</v>
      </c>
      <c r="U134" s="531">
        <v>7.5467000000000004</v>
      </c>
      <c r="V134" s="531">
        <v>7.5467000000000004</v>
      </c>
      <c r="W134" s="531">
        <v>7.5467000000000004</v>
      </c>
      <c r="X134" s="531">
        <v>7.5467000000000004</v>
      </c>
      <c r="Y134" s="531">
        <v>7.5467000000000004</v>
      </c>
      <c r="Z134" s="531">
        <v>7.5467000000000004</v>
      </c>
      <c r="AA134" s="531">
        <v>7.5467000000000004</v>
      </c>
      <c r="AB134" s="531">
        <v>7.5467000000000004</v>
      </c>
      <c r="AC134" s="531">
        <v>7.5467000000000004</v>
      </c>
    </row>
    <row r="135" spans="1:29" s="134" customFormat="1" ht="21" customHeight="1" thickBot="1" x14ac:dyDescent="0.3">
      <c r="A135" s="710"/>
      <c r="B135" s="711"/>
      <c r="C135" s="492">
        <v>1000</v>
      </c>
      <c r="D135" s="493" t="s">
        <v>130</v>
      </c>
      <c r="E135" s="532">
        <v>0.1052</v>
      </c>
      <c r="F135" s="532">
        <v>0.1052</v>
      </c>
      <c r="G135" s="532">
        <v>0.1052</v>
      </c>
      <c r="H135" s="532">
        <v>0.1052</v>
      </c>
      <c r="I135" s="532">
        <v>0.1052</v>
      </c>
      <c r="J135" s="532">
        <v>0.1052</v>
      </c>
      <c r="K135" s="532">
        <v>0.1052</v>
      </c>
      <c r="L135" s="532">
        <v>0.1052</v>
      </c>
      <c r="M135" s="532">
        <v>0.1052</v>
      </c>
      <c r="N135" s="532">
        <v>0.1052</v>
      </c>
      <c r="O135" s="532">
        <v>0.1052</v>
      </c>
      <c r="P135" s="532">
        <v>0.1052</v>
      </c>
      <c r="Q135" s="532">
        <v>0.1052</v>
      </c>
      <c r="R135" s="532">
        <v>0.1052</v>
      </c>
      <c r="S135" s="532">
        <v>0.1052</v>
      </c>
      <c r="T135" s="532">
        <v>0.1052</v>
      </c>
      <c r="U135" s="532">
        <v>0.1052</v>
      </c>
      <c r="V135" s="532">
        <v>0.1052</v>
      </c>
      <c r="W135" s="532">
        <v>0.1052</v>
      </c>
      <c r="X135" s="532">
        <v>0.1052</v>
      </c>
      <c r="Y135" s="532">
        <v>0.1052</v>
      </c>
      <c r="Z135" s="532">
        <v>0.1052</v>
      </c>
      <c r="AA135" s="532">
        <v>0.1052</v>
      </c>
      <c r="AB135" s="532">
        <v>0.1052</v>
      </c>
      <c r="AC135" s="532">
        <v>0.1052</v>
      </c>
    </row>
    <row r="136" spans="1:29" s="487" customFormat="1" ht="21" customHeight="1" x14ac:dyDescent="0.25">
      <c r="A136" s="712" t="s">
        <v>347</v>
      </c>
      <c r="B136" s="714" t="s">
        <v>410</v>
      </c>
      <c r="C136" s="486">
        <v>33000</v>
      </c>
      <c r="D136" s="500" t="s">
        <v>129</v>
      </c>
      <c r="E136" s="526">
        <v>7799.0790999999999</v>
      </c>
      <c r="F136" s="526">
        <v>7799.1382999999996</v>
      </c>
      <c r="G136" s="526">
        <v>7799.1936999999998</v>
      </c>
      <c r="H136" s="526">
        <v>7799.2455</v>
      </c>
      <c r="I136" s="526">
        <v>7799.2959000000001</v>
      </c>
      <c r="J136" s="526">
        <v>7799.3469999999998</v>
      </c>
      <c r="K136" s="526">
        <v>7799.4002</v>
      </c>
      <c r="L136" s="526">
        <v>7799.4605000000001</v>
      </c>
      <c r="M136" s="526">
        <v>7799.5286000000006</v>
      </c>
      <c r="N136" s="526">
        <v>7799.6025000000009</v>
      </c>
      <c r="O136" s="526">
        <v>7799.6873000000005</v>
      </c>
      <c r="P136" s="526">
        <v>7799.7865000000002</v>
      </c>
      <c r="Q136" s="526">
        <v>7799.8906999999999</v>
      </c>
      <c r="R136" s="526">
        <v>7799.9925000000003</v>
      </c>
      <c r="S136" s="526">
        <v>7800.0965000000006</v>
      </c>
      <c r="T136" s="526">
        <v>7800.1994000000004</v>
      </c>
      <c r="U136" s="526">
        <v>7800.3003000000008</v>
      </c>
      <c r="V136" s="526">
        <v>7800.4067000000005</v>
      </c>
      <c r="W136" s="526">
        <v>7800.5176000000001</v>
      </c>
      <c r="X136" s="526">
        <v>7800.6301000000003</v>
      </c>
      <c r="Y136" s="526">
        <v>7800.7442000000001</v>
      </c>
      <c r="Z136" s="526">
        <v>7800.8585000000003</v>
      </c>
      <c r="AA136" s="526">
        <v>7800.9661000000006</v>
      </c>
      <c r="AB136" s="526">
        <v>7801.0480000000007</v>
      </c>
      <c r="AC136" s="527">
        <v>7801.1181000000006</v>
      </c>
    </row>
    <row r="137" spans="1:29" s="487" customFormat="1" ht="21" customHeight="1" thickBot="1" x14ac:dyDescent="0.3">
      <c r="A137" s="713"/>
      <c r="B137" s="715"/>
      <c r="C137" s="488">
        <v>33000</v>
      </c>
      <c r="D137" s="501" t="s">
        <v>130</v>
      </c>
      <c r="E137" s="528">
        <v>1923.9264000000001</v>
      </c>
      <c r="F137" s="528">
        <v>1923.9315000000001</v>
      </c>
      <c r="G137" s="528">
        <v>1923.9376000000002</v>
      </c>
      <c r="H137" s="528">
        <v>1923.9428000000003</v>
      </c>
      <c r="I137" s="528">
        <v>1923.9477000000002</v>
      </c>
      <c r="J137" s="528">
        <v>1923.9527000000003</v>
      </c>
      <c r="K137" s="528">
        <v>1923.9575000000002</v>
      </c>
      <c r="L137" s="528">
        <v>1923.9629000000002</v>
      </c>
      <c r="M137" s="528">
        <v>1923.9687000000001</v>
      </c>
      <c r="N137" s="528">
        <v>1923.9737000000002</v>
      </c>
      <c r="O137" s="528">
        <v>1923.9786000000001</v>
      </c>
      <c r="P137" s="528">
        <v>1923.9865000000002</v>
      </c>
      <c r="Q137" s="528">
        <v>1923.9964000000002</v>
      </c>
      <c r="R137" s="528">
        <v>1924.0046000000002</v>
      </c>
      <c r="S137" s="528">
        <v>1924.0152000000003</v>
      </c>
      <c r="T137" s="528">
        <v>1924.0253000000002</v>
      </c>
      <c r="U137" s="528">
        <v>1924.0339000000001</v>
      </c>
      <c r="V137" s="528">
        <v>1924.0431000000001</v>
      </c>
      <c r="W137" s="528">
        <v>1924.0529000000001</v>
      </c>
      <c r="X137" s="528">
        <v>1924.0623000000001</v>
      </c>
      <c r="Y137" s="528">
        <v>1924.0726999999999</v>
      </c>
      <c r="Z137" s="528">
        <v>1924.0844999999999</v>
      </c>
      <c r="AA137" s="528">
        <v>1924.0941</v>
      </c>
      <c r="AB137" s="528">
        <v>1924.1015</v>
      </c>
      <c r="AC137" s="529">
        <v>1924.1086</v>
      </c>
    </row>
    <row r="138" spans="1:29" s="134" customFormat="1" ht="21" customHeight="1" x14ac:dyDescent="0.25">
      <c r="A138" s="716" t="s">
        <v>411</v>
      </c>
      <c r="B138" s="717" t="s">
        <v>351</v>
      </c>
      <c r="C138" s="489">
        <v>30000</v>
      </c>
      <c r="D138" s="490" t="s">
        <v>129</v>
      </c>
      <c r="E138" s="530">
        <v>7304.9535999999998</v>
      </c>
      <c r="F138" s="530">
        <v>7305.0181999999995</v>
      </c>
      <c r="G138" s="530">
        <v>7305.0774999999994</v>
      </c>
      <c r="H138" s="530">
        <v>7305.1331999999993</v>
      </c>
      <c r="I138" s="530">
        <v>7305.1866999999993</v>
      </c>
      <c r="J138" s="530">
        <v>7305.2410999999993</v>
      </c>
      <c r="K138" s="530">
        <v>7305.2969999999996</v>
      </c>
      <c r="L138" s="530">
        <v>7305.3604999999998</v>
      </c>
      <c r="M138" s="530">
        <v>7305.4326000000001</v>
      </c>
      <c r="N138" s="530">
        <v>7305.5109000000002</v>
      </c>
      <c r="O138" s="530">
        <v>7305.5995000000003</v>
      </c>
      <c r="P138" s="530">
        <v>7305.7046</v>
      </c>
      <c r="Q138" s="530">
        <v>7305.8171000000002</v>
      </c>
      <c r="R138" s="530">
        <v>7305.9267</v>
      </c>
      <c r="S138" s="530">
        <v>7306.0384999999997</v>
      </c>
      <c r="T138" s="530">
        <v>7306.1490999999996</v>
      </c>
      <c r="U138" s="530">
        <v>7306.2581999999993</v>
      </c>
      <c r="V138" s="530">
        <v>7306.3715999999995</v>
      </c>
      <c r="W138" s="530">
        <v>7306.4908999999998</v>
      </c>
      <c r="X138" s="530">
        <v>7306.6127999999999</v>
      </c>
      <c r="Y138" s="530">
        <v>7306.7358999999997</v>
      </c>
      <c r="Z138" s="530">
        <v>7306.8602999999994</v>
      </c>
      <c r="AA138" s="530">
        <v>7306.9782999999998</v>
      </c>
      <c r="AB138" s="530">
        <v>7307.0700999999999</v>
      </c>
      <c r="AC138" s="530">
        <v>7307.1472000000003</v>
      </c>
    </row>
    <row r="139" spans="1:29" s="134" customFormat="1" ht="21" customHeight="1" x14ac:dyDescent="0.25">
      <c r="A139" s="707"/>
      <c r="B139" s="709"/>
      <c r="C139" s="491">
        <v>30000</v>
      </c>
      <c r="D139" s="17" t="s">
        <v>130</v>
      </c>
      <c r="E139" s="531">
        <v>1614.4717000000001</v>
      </c>
      <c r="F139" s="530">
        <v>1614.4825000000001</v>
      </c>
      <c r="G139" s="530">
        <v>1614.4944</v>
      </c>
      <c r="H139" s="530">
        <v>1614.5059000000001</v>
      </c>
      <c r="I139" s="530">
        <v>1614.5168000000001</v>
      </c>
      <c r="J139" s="530">
        <v>1614.5277000000001</v>
      </c>
      <c r="K139" s="530">
        <v>1614.5384000000001</v>
      </c>
      <c r="L139" s="530">
        <v>1614.5496000000001</v>
      </c>
      <c r="M139" s="530">
        <v>1614.5610000000001</v>
      </c>
      <c r="N139" s="530">
        <v>1614.5713000000001</v>
      </c>
      <c r="O139" s="530">
        <v>1614.5806</v>
      </c>
      <c r="P139" s="530">
        <v>1614.5916</v>
      </c>
      <c r="Q139" s="530">
        <v>1614.6046999999999</v>
      </c>
      <c r="R139" s="530">
        <v>1614.6168999999998</v>
      </c>
      <c r="S139" s="530">
        <v>1614.6303999999998</v>
      </c>
      <c r="T139" s="530">
        <v>1614.6436999999999</v>
      </c>
      <c r="U139" s="530">
        <v>1614.6560999999999</v>
      </c>
      <c r="V139" s="530">
        <v>1614.6682999999998</v>
      </c>
      <c r="W139" s="530">
        <v>1614.6813999999997</v>
      </c>
      <c r="X139" s="530">
        <v>1614.6942999999997</v>
      </c>
      <c r="Y139" s="530">
        <v>1614.7075999999997</v>
      </c>
      <c r="Z139" s="530">
        <v>1614.7228999999998</v>
      </c>
      <c r="AA139" s="530">
        <v>1614.7362999999998</v>
      </c>
      <c r="AB139" s="530">
        <v>1614.7487999999998</v>
      </c>
      <c r="AC139" s="530">
        <v>1614.7612999999999</v>
      </c>
    </row>
    <row r="140" spans="1:29" s="134" customFormat="1" ht="21" customHeight="1" x14ac:dyDescent="0.25">
      <c r="A140" s="702" t="s">
        <v>412</v>
      </c>
      <c r="B140" s="704" t="s">
        <v>413</v>
      </c>
      <c r="C140" s="491">
        <v>6000</v>
      </c>
      <c r="D140" s="17" t="s">
        <v>129</v>
      </c>
      <c r="E140" s="531">
        <v>1510.3380999999999</v>
      </c>
      <c r="F140" s="531">
        <v>1510.3544999999999</v>
      </c>
      <c r="G140" s="531">
        <v>1510.3692999999998</v>
      </c>
      <c r="H140" s="531">
        <v>1510.3833999999999</v>
      </c>
      <c r="I140" s="531">
        <v>1510.3976</v>
      </c>
      <c r="J140" s="531">
        <v>1510.4114999999999</v>
      </c>
      <c r="K140" s="531">
        <v>1510.4260999999999</v>
      </c>
      <c r="L140" s="531">
        <v>1510.4438</v>
      </c>
      <c r="M140" s="531">
        <v>1510.4616000000001</v>
      </c>
      <c r="N140" s="531">
        <v>1510.4788000000001</v>
      </c>
      <c r="O140" s="531">
        <v>1510.4959000000001</v>
      </c>
      <c r="P140" s="531">
        <v>1510.5132000000001</v>
      </c>
      <c r="Q140" s="531">
        <v>1510.5307</v>
      </c>
      <c r="R140" s="531">
        <v>1510.548</v>
      </c>
      <c r="S140" s="531">
        <v>1510.5661</v>
      </c>
      <c r="T140" s="531">
        <v>1510.5841</v>
      </c>
      <c r="U140" s="531">
        <v>1510.6015</v>
      </c>
      <c r="V140" s="531">
        <v>1510.6205</v>
      </c>
      <c r="W140" s="531">
        <v>1510.6404</v>
      </c>
      <c r="X140" s="531">
        <v>1510.6610000000001</v>
      </c>
      <c r="Y140" s="531">
        <v>1510.6825000000001</v>
      </c>
      <c r="Z140" s="531">
        <v>1510.7058000000002</v>
      </c>
      <c r="AA140" s="531">
        <v>1510.7284000000002</v>
      </c>
      <c r="AB140" s="531">
        <v>1510.7450000000001</v>
      </c>
      <c r="AC140" s="531">
        <v>1510.7589</v>
      </c>
    </row>
    <row r="141" spans="1:29" s="134" customFormat="1" ht="21" customHeight="1" x14ac:dyDescent="0.25">
      <c r="A141" s="703"/>
      <c r="B141" s="705"/>
      <c r="C141" s="491">
        <v>6000</v>
      </c>
      <c r="D141" s="17" t="s">
        <v>130</v>
      </c>
      <c r="E141" s="531">
        <v>626.65099999999995</v>
      </c>
      <c r="F141" s="531">
        <v>626.66009999999994</v>
      </c>
      <c r="G141" s="531">
        <v>626.66929999999991</v>
      </c>
      <c r="H141" s="531">
        <v>626.6783999999999</v>
      </c>
      <c r="I141" s="531">
        <v>626.68759999999986</v>
      </c>
      <c r="J141" s="531">
        <v>626.69669999999985</v>
      </c>
      <c r="K141" s="531">
        <v>626.70589999999982</v>
      </c>
      <c r="L141" s="531">
        <v>626.71519999999987</v>
      </c>
      <c r="M141" s="531">
        <v>626.7245999999999</v>
      </c>
      <c r="N141" s="531">
        <v>626.7340999999999</v>
      </c>
      <c r="O141" s="531">
        <v>626.74279999999987</v>
      </c>
      <c r="P141" s="531">
        <v>626.75109999999984</v>
      </c>
      <c r="Q141" s="531">
        <v>626.75969999999984</v>
      </c>
      <c r="R141" s="531">
        <v>626.7679999999998</v>
      </c>
      <c r="S141" s="531">
        <v>626.7765999999998</v>
      </c>
      <c r="T141" s="531">
        <v>626.78489999999977</v>
      </c>
      <c r="U141" s="531">
        <v>626.79329999999982</v>
      </c>
      <c r="V141" s="531">
        <v>626.80209999999977</v>
      </c>
      <c r="W141" s="531">
        <v>626.81079999999974</v>
      </c>
      <c r="X141" s="531">
        <v>626.8200999999998</v>
      </c>
      <c r="Y141" s="531">
        <v>626.82939999999985</v>
      </c>
      <c r="Z141" s="531">
        <v>626.83919999999989</v>
      </c>
      <c r="AA141" s="531">
        <v>626.84819999999991</v>
      </c>
      <c r="AB141" s="531">
        <v>626.85459999999989</v>
      </c>
      <c r="AC141" s="531">
        <v>626.86059999999986</v>
      </c>
    </row>
    <row r="142" spans="1:29" s="134" customFormat="1" ht="21" customHeight="1" x14ac:dyDescent="0.25">
      <c r="A142" s="702" t="s">
        <v>414</v>
      </c>
      <c r="B142" s="704" t="s">
        <v>415</v>
      </c>
      <c r="C142" s="491">
        <v>12000</v>
      </c>
      <c r="D142" s="17" t="s">
        <v>129</v>
      </c>
      <c r="E142" s="531">
        <v>6419.8451999999997</v>
      </c>
      <c r="F142" s="531">
        <v>6419.8831999999993</v>
      </c>
      <c r="G142" s="531">
        <v>6419.9154999999992</v>
      </c>
      <c r="H142" s="531">
        <v>6419.945099999999</v>
      </c>
      <c r="I142" s="531">
        <v>6419.9734999999991</v>
      </c>
      <c r="J142" s="531">
        <v>6420.0009999999993</v>
      </c>
      <c r="K142" s="531">
        <v>6420.029199999999</v>
      </c>
      <c r="L142" s="531">
        <v>6420.0633999999991</v>
      </c>
      <c r="M142" s="531">
        <v>6420.1034999999993</v>
      </c>
      <c r="N142" s="531">
        <v>6420.1438999999991</v>
      </c>
      <c r="O142" s="531">
        <v>6420.185199999999</v>
      </c>
      <c r="P142" s="531">
        <v>6420.2295999999988</v>
      </c>
      <c r="Q142" s="531">
        <v>6420.2759999999989</v>
      </c>
      <c r="R142" s="531">
        <v>6420.3237999999992</v>
      </c>
      <c r="S142" s="531">
        <v>6420.3712999999989</v>
      </c>
      <c r="T142" s="531">
        <v>6420.4199999999992</v>
      </c>
      <c r="U142" s="531">
        <v>6420.4672999999993</v>
      </c>
      <c r="V142" s="531">
        <v>6420.5173999999997</v>
      </c>
      <c r="W142" s="531">
        <v>6420.5727999999999</v>
      </c>
      <c r="X142" s="531">
        <v>6420.6316999999999</v>
      </c>
      <c r="Y142" s="531">
        <v>6420.6956</v>
      </c>
      <c r="Z142" s="531">
        <v>6420.7588999999998</v>
      </c>
      <c r="AA142" s="531">
        <v>6420.8193000000001</v>
      </c>
      <c r="AB142" s="531">
        <v>6420.8732</v>
      </c>
      <c r="AC142" s="531">
        <v>6420.9186</v>
      </c>
    </row>
    <row r="143" spans="1:29" s="134" customFormat="1" ht="21" customHeight="1" x14ac:dyDescent="0.25">
      <c r="A143" s="703"/>
      <c r="B143" s="705"/>
      <c r="C143" s="491">
        <v>12000</v>
      </c>
      <c r="D143" s="17" t="s">
        <v>130</v>
      </c>
      <c r="E143" s="531">
        <v>1899.6769999999999</v>
      </c>
      <c r="F143" s="531">
        <v>1899.6804499999998</v>
      </c>
      <c r="G143" s="531">
        <v>1899.6836499999999</v>
      </c>
      <c r="H143" s="531">
        <v>1899.6868999999999</v>
      </c>
      <c r="I143" s="531">
        <v>1899.6901</v>
      </c>
      <c r="J143" s="531">
        <v>1899.69345</v>
      </c>
      <c r="K143" s="531">
        <v>1899.6966500000001</v>
      </c>
      <c r="L143" s="531">
        <v>1899.6998500000002</v>
      </c>
      <c r="M143" s="531">
        <v>1899.7028000000003</v>
      </c>
      <c r="N143" s="531">
        <v>1899.7058000000002</v>
      </c>
      <c r="O143" s="531">
        <v>1899.7084500000001</v>
      </c>
      <c r="P143" s="531">
        <v>1899.7112500000001</v>
      </c>
      <c r="Q143" s="531">
        <v>1899.7140000000002</v>
      </c>
      <c r="R143" s="531">
        <v>1899.7172000000003</v>
      </c>
      <c r="S143" s="531">
        <v>1899.7199000000003</v>
      </c>
      <c r="T143" s="531">
        <v>1899.7227500000004</v>
      </c>
      <c r="U143" s="531">
        <v>1899.7256500000003</v>
      </c>
      <c r="V143" s="531">
        <v>1899.7285500000003</v>
      </c>
      <c r="W143" s="531">
        <v>1899.7315916666669</v>
      </c>
      <c r="X143" s="531">
        <v>1899.7348416666669</v>
      </c>
      <c r="Y143" s="531">
        <v>1899.7380916666668</v>
      </c>
      <c r="Z143" s="531">
        <v>1899.7417416666669</v>
      </c>
      <c r="AA143" s="531">
        <v>1899.7451916666669</v>
      </c>
      <c r="AB143" s="531">
        <v>1899.7482416666669</v>
      </c>
      <c r="AC143" s="531">
        <v>1899.7513416666668</v>
      </c>
    </row>
    <row r="144" spans="1:29" s="134" customFormat="1" ht="21" customHeight="1" x14ac:dyDescent="0.25">
      <c r="A144" s="702" t="s">
        <v>416</v>
      </c>
      <c r="B144" s="704" t="s">
        <v>417</v>
      </c>
      <c r="C144" s="491">
        <v>6000</v>
      </c>
      <c r="D144" s="17" t="s">
        <v>129</v>
      </c>
      <c r="E144" s="531">
        <v>1049.9122</v>
      </c>
      <c r="F144" s="531">
        <v>1049.9285</v>
      </c>
      <c r="G144" s="531">
        <v>1049.9428</v>
      </c>
      <c r="H144" s="531">
        <v>1049.9564</v>
      </c>
      <c r="I144" s="531">
        <v>1049.9693</v>
      </c>
      <c r="J144" s="531">
        <v>1049.9825000000001</v>
      </c>
      <c r="K144" s="531">
        <v>1049.9963</v>
      </c>
      <c r="L144" s="531">
        <v>1050.0120999999999</v>
      </c>
      <c r="M144" s="531">
        <v>1050.0293999999999</v>
      </c>
      <c r="N144" s="531">
        <v>1050.0482</v>
      </c>
      <c r="O144" s="531">
        <v>1050.0675999999999</v>
      </c>
      <c r="P144" s="531">
        <v>1050.0865999999999</v>
      </c>
      <c r="Q144" s="531">
        <v>1050.1067999999998</v>
      </c>
      <c r="R144" s="531">
        <v>1050.1276999999998</v>
      </c>
      <c r="S144" s="531">
        <v>1050.1467999999998</v>
      </c>
      <c r="T144" s="531">
        <v>1050.1657999999998</v>
      </c>
      <c r="U144" s="531">
        <v>1050.1860999999997</v>
      </c>
      <c r="V144" s="531">
        <v>1050.2072999999996</v>
      </c>
      <c r="W144" s="531">
        <v>1050.230133333333</v>
      </c>
      <c r="X144" s="531">
        <v>1050.2553333333331</v>
      </c>
      <c r="Y144" s="531">
        <v>1050.2804333333331</v>
      </c>
      <c r="Z144" s="531">
        <v>1050.3069333333331</v>
      </c>
      <c r="AA144" s="531">
        <v>1050.3321333333331</v>
      </c>
      <c r="AB144" s="531">
        <v>1050.3531333333331</v>
      </c>
      <c r="AC144" s="531">
        <v>1050.371633333333</v>
      </c>
    </row>
    <row r="145" spans="1:29" s="134" customFormat="1" ht="21" customHeight="1" x14ac:dyDescent="0.25">
      <c r="A145" s="703"/>
      <c r="B145" s="705"/>
      <c r="C145" s="491">
        <v>6000</v>
      </c>
      <c r="D145" s="17" t="s">
        <v>130</v>
      </c>
      <c r="E145" s="531">
        <v>441.11399999999998</v>
      </c>
      <c r="F145" s="531">
        <v>441.12089999999995</v>
      </c>
      <c r="G145" s="531">
        <v>441.12729999999993</v>
      </c>
      <c r="H145" s="531">
        <v>441.13379999999995</v>
      </c>
      <c r="I145" s="531">
        <v>441.14019999999994</v>
      </c>
      <c r="J145" s="531">
        <v>441.14689999999996</v>
      </c>
      <c r="K145" s="531">
        <v>441.15329999999994</v>
      </c>
      <c r="L145" s="531">
        <v>441.15969999999993</v>
      </c>
      <c r="M145" s="531">
        <v>441.16559999999993</v>
      </c>
      <c r="N145" s="531">
        <v>441.1715999999999</v>
      </c>
      <c r="O145" s="531">
        <v>441.17689999999988</v>
      </c>
      <c r="P145" s="531">
        <v>441.18249999999989</v>
      </c>
      <c r="Q145" s="531">
        <v>441.18799999999987</v>
      </c>
      <c r="R145" s="531">
        <v>441.19439999999986</v>
      </c>
      <c r="S145" s="531">
        <v>441.19979999999987</v>
      </c>
      <c r="T145" s="531">
        <v>441.20549999999986</v>
      </c>
      <c r="U145" s="531">
        <v>441.21129999999988</v>
      </c>
      <c r="V145" s="531">
        <v>441.2170999999999</v>
      </c>
      <c r="W145" s="531">
        <v>441.22293333333323</v>
      </c>
      <c r="X145" s="531">
        <v>441.22943333333325</v>
      </c>
      <c r="Y145" s="531">
        <v>441.23593333333326</v>
      </c>
      <c r="Z145" s="531">
        <v>441.24323333333325</v>
      </c>
      <c r="AA145" s="531">
        <v>441.25013333333322</v>
      </c>
      <c r="AB145" s="531">
        <v>441.25623333333323</v>
      </c>
      <c r="AC145" s="531">
        <v>441.26243333333321</v>
      </c>
    </row>
    <row r="146" spans="1:29" s="134" customFormat="1" ht="21" customHeight="1" x14ac:dyDescent="0.25">
      <c r="A146" s="702" t="s">
        <v>418</v>
      </c>
      <c r="B146" s="704" t="s">
        <v>357</v>
      </c>
      <c r="C146" s="491">
        <v>1000</v>
      </c>
      <c r="D146" s="17" t="s">
        <v>129</v>
      </c>
      <c r="E146" s="531">
        <v>0.73899999999999999</v>
      </c>
      <c r="F146" s="531">
        <v>0.73899999999999999</v>
      </c>
      <c r="G146" s="531">
        <v>0.73899999999999999</v>
      </c>
      <c r="H146" s="531">
        <v>0.73899999999999999</v>
      </c>
      <c r="I146" s="531">
        <v>0.73899999999999999</v>
      </c>
      <c r="J146" s="531">
        <v>0.73899999999999999</v>
      </c>
      <c r="K146" s="531">
        <v>0.73899999999999999</v>
      </c>
      <c r="L146" s="531">
        <v>0.73899999999999999</v>
      </c>
      <c r="M146" s="531">
        <v>0.73899999999999999</v>
      </c>
      <c r="N146" s="531">
        <v>0.73899999999999999</v>
      </c>
      <c r="O146" s="531">
        <v>0.73899999999999999</v>
      </c>
      <c r="P146" s="531">
        <v>0.73899999999999999</v>
      </c>
      <c r="Q146" s="531">
        <v>0.73899999999999999</v>
      </c>
      <c r="R146" s="531">
        <v>0.73899999999999999</v>
      </c>
      <c r="S146" s="531">
        <v>0.73899999999999999</v>
      </c>
      <c r="T146" s="531">
        <v>0.73899999999999999</v>
      </c>
      <c r="U146" s="531">
        <v>0.73899999999999999</v>
      </c>
      <c r="V146" s="531">
        <v>0.73899999999999999</v>
      </c>
      <c r="W146" s="531">
        <v>0.73899999999999999</v>
      </c>
      <c r="X146" s="531">
        <v>0.73899999999999999</v>
      </c>
      <c r="Y146" s="531">
        <v>0.73899999999999999</v>
      </c>
      <c r="Z146" s="531">
        <v>0.73899999999999999</v>
      </c>
      <c r="AA146" s="531">
        <v>0.73899999999999999</v>
      </c>
      <c r="AB146" s="531">
        <v>0.73899999999999999</v>
      </c>
      <c r="AC146" s="531">
        <v>0.73899999999999999</v>
      </c>
    </row>
    <row r="147" spans="1:29" s="134" customFormat="1" ht="21" customHeight="1" x14ac:dyDescent="0.25">
      <c r="A147" s="703"/>
      <c r="B147" s="705"/>
      <c r="C147" s="491">
        <v>1000</v>
      </c>
      <c r="D147" s="17" t="s">
        <v>130</v>
      </c>
      <c r="E147" s="531">
        <v>5.2999999999999999E-2</v>
      </c>
      <c r="F147" s="531">
        <v>5.2999999999999999E-2</v>
      </c>
      <c r="G147" s="531">
        <v>5.2999999999999999E-2</v>
      </c>
      <c r="H147" s="531">
        <v>5.2999999999999999E-2</v>
      </c>
      <c r="I147" s="531">
        <v>5.2999999999999999E-2</v>
      </c>
      <c r="J147" s="531">
        <v>5.2999999999999999E-2</v>
      </c>
      <c r="K147" s="531">
        <v>5.2999999999999999E-2</v>
      </c>
      <c r="L147" s="531">
        <v>5.2999999999999999E-2</v>
      </c>
      <c r="M147" s="531">
        <v>5.2999999999999999E-2</v>
      </c>
      <c r="N147" s="531">
        <v>5.2999999999999999E-2</v>
      </c>
      <c r="O147" s="531">
        <v>5.2999999999999999E-2</v>
      </c>
      <c r="P147" s="531">
        <v>5.2999999999999999E-2</v>
      </c>
      <c r="Q147" s="531">
        <v>5.2999999999999999E-2</v>
      </c>
      <c r="R147" s="531">
        <v>5.2999999999999999E-2</v>
      </c>
      <c r="S147" s="531">
        <v>5.2999999999999999E-2</v>
      </c>
      <c r="T147" s="531">
        <v>5.2999999999999999E-2</v>
      </c>
      <c r="U147" s="531">
        <v>5.2999999999999999E-2</v>
      </c>
      <c r="V147" s="531">
        <v>5.2999999999999999E-2</v>
      </c>
      <c r="W147" s="531">
        <v>5.2999999999999999E-2</v>
      </c>
      <c r="X147" s="531">
        <v>5.2999999999999999E-2</v>
      </c>
      <c r="Y147" s="531">
        <v>5.2999999999999999E-2</v>
      </c>
      <c r="Z147" s="531">
        <v>5.2999999999999999E-2</v>
      </c>
      <c r="AA147" s="531">
        <v>5.2999999999999999E-2</v>
      </c>
      <c r="AB147" s="531">
        <v>5.2999999999999999E-2</v>
      </c>
      <c r="AC147" s="531">
        <v>5.2999999999999999E-2</v>
      </c>
    </row>
    <row r="148" spans="1:29" s="134" customFormat="1" ht="21" customHeight="1" x14ac:dyDescent="0.25">
      <c r="A148" s="702" t="s">
        <v>419</v>
      </c>
      <c r="B148" s="704" t="s">
        <v>420</v>
      </c>
      <c r="C148" s="491">
        <v>12000</v>
      </c>
      <c r="D148" s="17" t="s">
        <v>129</v>
      </c>
      <c r="E148" s="531">
        <v>9361.1602000000003</v>
      </c>
      <c r="F148" s="531">
        <v>9361.2055</v>
      </c>
      <c r="G148" s="531">
        <v>9361.2530000000006</v>
      </c>
      <c r="H148" s="531">
        <v>9361.2948000000015</v>
      </c>
      <c r="I148" s="531">
        <v>9361.3354000000018</v>
      </c>
      <c r="J148" s="531">
        <v>9361.3774000000012</v>
      </c>
      <c r="K148" s="531">
        <v>9361.4197000000004</v>
      </c>
      <c r="L148" s="531">
        <v>9361.4632000000001</v>
      </c>
      <c r="M148" s="531">
        <v>9361.5164999999997</v>
      </c>
      <c r="N148" s="531">
        <v>9361.5834999999988</v>
      </c>
      <c r="O148" s="531">
        <v>9361.6765999999989</v>
      </c>
      <c r="P148" s="531">
        <v>9361.8008999999984</v>
      </c>
      <c r="Q148" s="531">
        <v>9361.9353999999985</v>
      </c>
      <c r="R148" s="531">
        <v>9362.0635999999977</v>
      </c>
      <c r="S148" s="531">
        <v>9362.1951999999983</v>
      </c>
      <c r="T148" s="531">
        <v>9362.3259999999991</v>
      </c>
      <c r="U148" s="531">
        <v>9362.4489999999987</v>
      </c>
      <c r="V148" s="531">
        <v>9362.5779999999995</v>
      </c>
      <c r="W148" s="531">
        <v>9362.7099999999991</v>
      </c>
      <c r="X148" s="531">
        <v>9362.8338999999996</v>
      </c>
      <c r="Y148" s="531">
        <v>9362.9604999999992</v>
      </c>
      <c r="Z148" s="531">
        <v>9363.0851999999995</v>
      </c>
      <c r="AA148" s="531">
        <v>9363.1995999999999</v>
      </c>
      <c r="AB148" s="531">
        <v>9363.2672000000002</v>
      </c>
      <c r="AC148" s="531">
        <v>9363.3252000000011</v>
      </c>
    </row>
    <row r="149" spans="1:29" s="134" customFormat="1" ht="21" customHeight="1" x14ac:dyDescent="0.25">
      <c r="A149" s="703"/>
      <c r="B149" s="705"/>
      <c r="C149" s="491">
        <v>12000</v>
      </c>
      <c r="D149" s="17" t="s">
        <v>130</v>
      </c>
      <c r="E149" s="531">
        <v>1654.9395</v>
      </c>
      <c r="F149" s="531">
        <v>1654.9502</v>
      </c>
      <c r="G149" s="531">
        <v>1654.9647</v>
      </c>
      <c r="H149" s="531">
        <v>1654.9762000000001</v>
      </c>
      <c r="I149" s="531">
        <v>1654.9870000000001</v>
      </c>
      <c r="J149" s="531">
        <v>1654.9978000000001</v>
      </c>
      <c r="K149" s="531">
        <v>1655.0086000000001</v>
      </c>
      <c r="L149" s="531">
        <v>1655.019</v>
      </c>
      <c r="M149" s="531">
        <v>1655.0292999999999</v>
      </c>
      <c r="N149" s="531">
        <v>1655.0386999999998</v>
      </c>
      <c r="O149" s="531">
        <v>1655.0492999999999</v>
      </c>
      <c r="P149" s="531">
        <v>1655.0657999999999</v>
      </c>
      <c r="Q149" s="531">
        <v>1655.0847999999999</v>
      </c>
      <c r="R149" s="531">
        <v>1655.1002999999998</v>
      </c>
      <c r="S149" s="531">
        <v>1655.1197999999999</v>
      </c>
      <c r="T149" s="531">
        <v>1655.1393</v>
      </c>
      <c r="U149" s="531">
        <v>1655.1552000000001</v>
      </c>
      <c r="V149" s="531">
        <v>1655.1731000000002</v>
      </c>
      <c r="W149" s="531">
        <v>1655.1933000000001</v>
      </c>
      <c r="X149" s="531">
        <v>1655.21</v>
      </c>
      <c r="Y149" s="531">
        <v>1655.2289000000001</v>
      </c>
      <c r="Z149" s="531">
        <v>1655.25</v>
      </c>
      <c r="AA149" s="531">
        <v>1655.2661000000001</v>
      </c>
      <c r="AB149" s="531">
        <v>1655.2832000000001</v>
      </c>
      <c r="AC149" s="531">
        <v>1655.2995000000001</v>
      </c>
    </row>
    <row r="150" spans="1:29" s="134" customFormat="1" ht="21" customHeight="1" x14ac:dyDescent="0.25">
      <c r="A150" s="702" t="s">
        <v>421</v>
      </c>
      <c r="B150" s="704" t="s">
        <v>422</v>
      </c>
      <c r="C150" s="491">
        <v>8000</v>
      </c>
      <c r="D150" s="17" t="s">
        <v>129</v>
      </c>
      <c r="E150" s="531">
        <v>1934.2234000000001</v>
      </c>
      <c r="F150" s="531">
        <v>1934.3131000000001</v>
      </c>
      <c r="G150" s="531">
        <v>1934.3953000000001</v>
      </c>
      <c r="H150" s="531">
        <v>1934.4736</v>
      </c>
      <c r="I150" s="531">
        <v>1934.5513000000001</v>
      </c>
      <c r="J150" s="531">
        <v>1934.6303</v>
      </c>
      <c r="K150" s="531">
        <v>1934.7135000000001</v>
      </c>
      <c r="L150" s="531">
        <v>1934.8099</v>
      </c>
      <c r="M150" s="531">
        <v>1934.9173000000001</v>
      </c>
      <c r="N150" s="531">
        <v>1935.0260000000001</v>
      </c>
      <c r="O150" s="531">
        <v>1935.1410000000001</v>
      </c>
      <c r="P150" s="531">
        <v>1935.2593000000002</v>
      </c>
      <c r="Q150" s="531">
        <v>1935.3791000000001</v>
      </c>
      <c r="R150" s="531">
        <v>1935.4976000000001</v>
      </c>
      <c r="S150" s="531">
        <v>1935.6183000000001</v>
      </c>
      <c r="T150" s="531">
        <v>1935.7375000000002</v>
      </c>
      <c r="U150" s="531">
        <v>1935.8578000000002</v>
      </c>
      <c r="V150" s="531">
        <v>1935.9861000000003</v>
      </c>
      <c r="W150" s="531">
        <v>1936.1202000000003</v>
      </c>
      <c r="X150" s="531">
        <v>1936.2616000000003</v>
      </c>
      <c r="Y150" s="531">
        <v>1936.4045000000003</v>
      </c>
      <c r="Z150" s="531">
        <v>1936.5489000000002</v>
      </c>
      <c r="AA150" s="531">
        <v>1936.6876000000002</v>
      </c>
      <c r="AB150" s="531">
        <v>1936.8103000000001</v>
      </c>
      <c r="AC150" s="531">
        <v>1936.9150000000002</v>
      </c>
    </row>
    <row r="151" spans="1:29" s="134" customFormat="1" ht="21" customHeight="1" x14ac:dyDescent="0.25">
      <c r="A151" s="703"/>
      <c r="B151" s="705"/>
      <c r="C151" s="491">
        <v>8000</v>
      </c>
      <c r="D151" s="17" t="s">
        <v>130</v>
      </c>
      <c r="E151" s="531">
        <v>300.76159999999999</v>
      </c>
      <c r="F151" s="531">
        <v>300.76859999999999</v>
      </c>
      <c r="G151" s="531">
        <v>300.77609999999999</v>
      </c>
      <c r="H151" s="531">
        <v>300.78359999999998</v>
      </c>
      <c r="I151" s="531">
        <v>300.7912</v>
      </c>
      <c r="J151" s="531">
        <v>300.7987</v>
      </c>
      <c r="K151" s="531">
        <v>300.80540000000002</v>
      </c>
      <c r="L151" s="531">
        <v>300.81200000000001</v>
      </c>
      <c r="M151" s="531">
        <v>300.81710000000004</v>
      </c>
      <c r="N151" s="531">
        <v>300.81960000000004</v>
      </c>
      <c r="O151" s="531">
        <v>300.82170000000002</v>
      </c>
      <c r="P151" s="531">
        <v>300.82280000000003</v>
      </c>
      <c r="Q151" s="531">
        <v>300.82620000000003</v>
      </c>
      <c r="R151" s="531">
        <v>300.83090000000004</v>
      </c>
      <c r="S151" s="531">
        <v>300.83520000000004</v>
      </c>
      <c r="T151" s="531">
        <v>300.83840000000004</v>
      </c>
      <c r="U151" s="531">
        <v>300.84230000000002</v>
      </c>
      <c r="V151" s="531">
        <v>300.84540000000004</v>
      </c>
      <c r="W151" s="531">
        <v>300.84680000000003</v>
      </c>
      <c r="X151" s="531">
        <v>300.84930000000003</v>
      </c>
      <c r="Y151" s="531">
        <v>300.85240000000005</v>
      </c>
      <c r="Z151" s="531">
        <v>300.85660000000007</v>
      </c>
      <c r="AA151" s="531">
        <v>300.86350000000004</v>
      </c>
      <c r="AB151" s="531">
        <v>300.87070000000006</v>
      </c>
      <c r="AC151" s="531">
        <v>300.87880000000007</v>
      </c>
    </row>
    <row r="152" spans="1:29" s="134" customFormat="1" ht="21" customHeight="1" x14ac:dyDescent="0.25">
      <c r="A152" s="702" t="s">
        <v>423</v>
      </c>
      <c r="B152" s="704" t="s">
        <v>405</v>
      </c>
      <c r="C152" s="491">
        <v>12000</v>
      </c>
      <c r="D152" s="17" t="s">
        <v>129</v>
      </c>
      <c r="E152" s="531">
        <v>11.4284</v>
      </c>
      <c r="F152" s="531">
        <v>11.428599999999999</v>
      </c>
      <c r="G152" s="531">
        <v>11.428799999999999</v>
      </c>
      <c r="H152" s="531">
        <v>11.428999999999998</v>
      </c>
      <c r="I152" s="531">
        <v>11.429099999999998</v>
      </c>
      <c r="J152" s="531">
        <v>11.429299999999998</v>
      </c>
      <c r="K152" s="531">
        <v>11.429499999999997</v>
      </c>
      <c r="L152" s="531">
        <v>11.429699999999997</v>
      </c>
      <c r="M152" s="531">
        <v>11.429899999999996</v>
      </c>
      <c r="N152" s="531">
        <v>11.430099999999996</v>
      </c>
      <c r="O152" s="531">
        <v>11.430199999999996</v>
      </c>
      <c r="P152" s="531">
        <v>11.430399999999995</v>
      </c>
      <c r="Q152" s="531">
        <v>11.430599999999995</v>
      </c>
      <c r="R152" s="531">
        <v>11.430699999999995</v>
      </c>
      <c r="S152" s="531">
        <v>11.430899999999994</v>
      </c>
      <c r="T152" s="531">
        <v>11.431099999999994</v>
      </c>
      <c r="U152" s="531">
        <v>11.431299999999993</v>
      </c>
      <c r="V152" s="531">
        <v>11.431399999999993</v>
      </c>
      <c r="W152" s="531">
        <v>11.431599999999992</v>
      </c>
      <c r="X152" s="531">
        <v>11.431799999999992</v>
      </c>
      <c r="Y152" s="531">
        <v>11.431999999999992</v>
      </c>
      <c r="Z152" s="531">
        <v>11.432199999999991</v>
      </c>
      <c r="AA152" s="531">
        <v>11.432299999999991</v>
      </c>
      <c r="AB152" s="531">
        <v>11.43249999999999</v>
      </c>
      <c r="AC152" s="531">
        <v>11.43269999999999</v>
      </c>
    </row>
    <row r="153" spans="1:29" s="134" customFormat="1" ht="21" customHeight="1" x14ac:dyDescent="0.25">
      <c r="A153" s="703"/>
      <c r="B153" s="705"/>
      <c r="C153" s="491">
        <v>12000</v>
      </c>
      <c r="D153" s="17" t="s">
        <v>130</v>
      </c>
      <c r="E153" s="531">
        <v>0.13220000000000001</v>
      </c>
      <c r="F153" s="531">
        <v>0.13220000000000001</v>
      </c>
      <c r="G153" s="531">
        <v>0.13220000000000001</v>
      </c>
      <c r="H153" s="531">
        <v>0.13220000000000001</v>
      </c>
      <c r="I153" s="531">
        <v>0.13220000000000001</v>
      </c>
      <c r="J153" s="531">
        <v>0.13220000000000001</v>
      </c>
      <c r="K153" s="531">
        <v>0.13220000000000001</v>
      </c>
      <c r="L153" s="531">
        <v>0.13220000000000001</v>
      </c>
      <c r="M153" s="531">
        <v>0.13220000000000001</v>
      </c>
      <c r="N153" s="531">
        <v>0.13220000000000001</v>
      </c>
      <c r="O153" s="531">
        <v>0.13220000000000001</v>
      </c>
      <c r="P153" s="531">
        <v>0.13220000000000001</v>
      </c>
      <c r="Q153" s="531">
        <v>0.13220000000000001</v>
      </c>
      <c r="R153" s="531">
        <v>0.13220000000000001</v>
      </c>
      <c r="S153" s="531">
        <v>0.13220000000000001</v>
      </c>
      <c r="T153" s="531">
        <v>0.13220000000000001</v>
      </c>
      <c r="U153" s="531">
        <v>0.13220000000000001</v>
      </c>
      <c r="V153" s="531">
        <v>0.13220000000000001</v>
      </c>
      <c r="W153" s="531">
        <v>0.13220000000000001</v>
      </c>
      <c r="X153" s="531">
        <v>0.13220000000000001</v>
      </c>
      <c r="Y153" s="531">
        <v>0.13220000000000001</v>
      </c>
      <c r="Z153" s="531">
        <v>0.13220000000000001</v>
      </c>
      <c r="AA153" s="531">
        <v>0.13220000000000001</v>
      </c>
      <c r="AB153" s="531">
        <v>0.13220000000000001</v>
      </c>
      <c r="AC153" s="531">
        <v>0.13220000000000001</v>
      </c>
    </row>
    <row r="154" spans="1:29" s="134" customFormat="1" ht="21" customHeight="1" x14ac:dyDescent="0.25">
      <c r="A154" s="706" t="s">
        <v>424</v>
      </c>
      <c r="B154" s="708" t="s">
        <v>365</v>
      </c>
      <c r="C154" s="491">
        <v>30000</v>
      </c>
      <c r="D154" s="17" t="s">
        <v>129</v>
      </c>
      <c r="E154" s="531">
        <v>2497.1410999999998</v>
      </c>
      <c r="F154" s="531">
        <v>2497.1423</v>
      </c>
      <c r="G154" s="531">
        <v>2497.1435000000001</v>
      </c>
      <c r="H154" s="531">
        <v>2497.1447000000003</v>
      </c>
      <c r="I154" s="531">
        <v>2497.1459000000004</v>
      </c>
      <c r="J154" s="531">
        <v>2497.1470000000004</v>
      </c>
      <c r="K154" s="531">
        <v>2497.1481000000003</v>
      </c>
      <c r="L154" s="531">
        <v>2497.1493000000005</v>
      </c>
      <c r="M154" s="531">
        <v>2497.1506000000004</v>
      </c>
      <c r="N154" s="531">
        <v>2497.1522000000004</v>
      </c>
      <c r="O154" s="531">
        <v>2497.1538000000005</v>
      </c>
      <c r="P154" s="531">
        <v>2497.1557000000007</v>
      </c>
      <c r="Q154" s="531">
        <v>2497.1576000000009</v>
      </c>
      <c r="R154" s="531">
        <v>2497.1591000000008</v>
      </c>
      <c r="S154" s="531">
        <v>2497.1611000000007</v>
      </c>
      <c r="T154" s="531">
        <v>2497.1630000000009</v>
      </c>
      <c r="U154" s="531">
        <v>2497.1648000000009</v>
      </c>
      <c r="V154" s="531">
        <v>2497.1666000000009</v>
      </c>
      <c r="W154" s="531">
        <v>2497.1681000000008</v>
      </c>
      <c r="X154" s="531">
        <v>2497.1696000000006</v>
      </c>
      <c r="Y154" s="531">
        <v>2497.1708000000008</v>
      </c>
      <c r="Z154" s="531">
        <v>2497.1721000000007</v>
      </c>
      <c r="AA154" s="531">
        <v>2497.1734000000006</v>
      </c>
      <c r="AB154" s="531">
        <v>2497.1746000000007</v>
      </c>
      <c r="AC154" s="531">
        <v>2497.1758000000009</v>
      </c>
    </row>
    <row r="155" spans="1:29" s="134" customFormat="1" ht="21" customHeight="1" x14ac:dyDescent="0.25">
      <c r="A155" s="707"/>
      <c r="B155" s="709"/>
      <c r="C155" s="491">
        <v>30000</v>
      </c>
      <c r="D155" s="17" t="s">
        <v>130</v>
      </c>
      <c r="E155" s="531">
        <v>9212.2178000000004</v>
      </c>
      <c r="F155" s="531">
        <v>9212.2178000000004</v>
      </c>
      <c r="G155" s="531">
        <v>9212.2178000000004</v>
      </c>
      <c r="H155" s="531">
        <v>9212.2178000000004</v>
      </c>
      <c r="I155" s="531">
        <v>9212.2178000000004</v>
      </c>
      <c r="J155" s="531">
        <v>9212.2178000000004</v>
      </c>
      <c r="K155" s="531">
        <v>9212.2178000000004</v>
      </c>
      <c r="L155" s="531">
        <v>9212.2178000000004</v>
      </c>
      <c r="M155" s="531">
        <v>9212.2178000000004</v>
      </c>
      <c r="N155" s="531">
        <v>9212.2178000000004</v>
      </c>
      <c r="O155" s="531">
        <v>9212.2178000000004</v>
      </c>
      <c r="P155" s="531">
        <v>9212.2178000000004</v>
      </c>
      <c r="Q155" s="531">
        <v>9212.2178000000004</v>
      </c>
      <c r="R155" s="531">
        <v>9212.2178000000004</v>
      </c>
      <c r="S155" s="531">
        <v>9212.2178000000004</v>
      </c>
      <c r="T155" s="531">
        <v>9212.2178000000004</v>
      </c>
      <c r="U155" s="531">
        <v>9212.2178000000004</v>
      </c>
      <c r="V155" s="531">
        <v>9212.2178000000004</v>
      </c>
      <c r="W155" s="531">
        <v>9212.2178000000004</v>
      </c>
      <c r="X155" s="531">
        <v>9212.2178000000004</v>
      </c>
      <c r="Y155" s="531">
        <v>9212.2178000000004</v>
      </c>
      <c r="Z155" s="531">
        <v>9212.2178000000004</v>
      </c>
      <c r="AA155" s="531">
        <v>9212.2178000000004</v>
      </c>
      <c r="AB155" s="531">
        <v>9212.2178000000004</v>
      </c>
      <c r="AC155" s="531">
        <v>9212.2178000000004</v>
      </c>
    </row>
    <row r="156" spans="1:29" s="134" customFormat="1" ht="21" customHeight="1" x14ac:dyDescent="0.25">
      <c r="A156" s="702" t="s">
        <v>425</v>
      </c>
      <c r="B156" s="704" t="s">
        <v>426</v>
      </c>
      <c r="C156" s="491">
        <v>16000</v>
      </c>
      <c r="D156" s="17" t="s">
        <v>129</v>
      </c>
      <c r="E156" s="531">
        <v>17279.640599999999</v>
      </c>
      <c r="F156" s="531">
        <v>17279.642799999998</v>
      </c>
      <c r="G156" s="531">
        <v>17279.644999999997</v>
      </c>
      <c r="H156" s="531">
        <v>17279.647199999996</v>
      </c>
      <c r="I156" s="531">
        <v>17279.649299999997</v>
      </c>
      <c r="J156" s="531">
        <v>17279.651399999999</v>
      </c>
      <c r="K156" s="531">
        <v>17279.653399999999</v>
      </c>
      <c r="L156" s="531">
        <v>17279.655500000001</v>
      </c>
      <c r="M156" s="531">
        <v>17279.658100000001</v>
      </c>
      <c r="N156" s="531">
        <v>17279.661</v>
      </c>
      <c r="O156" s="531">
        <v>17279.663799999998</v>
      </c>
      <c r="P156" s="531">
        <v>17279.667399999998</v>
      </c>
      <c r="Q156" s="531">
        <v>17279.670899999997</v>
      </c>
      <c r="R156" s="531">
        <v>17279.673599999998</v>
      </c>
      <c r="S156" s="531">
        <v>17279.677399999997</v>
      </c>
      <c r="T156" s="531">
        <v>17279.680899999996</v>
      </c>
      <c r="U156" s="531">
        <v>17279.684199999996</v>
      </c>
      <c r="V156" s="531">
        <v>17279.687499999996</v>
      </c>
      <c r="W156" s="531">
        <v>17279.690299999995</v>
      </c>
      <c r="X156" s="531">
        <v>17279.692899999995</v>
      </c>
      <c r="Y156" s="531">
        <v>17279.695299999996</v>
      </c>
      <c r="Z156" s="531">
        <v>17279.697599999996</v>
      </c>
      <c r="AA156" s="531">
        <v>17279.699999999997</v>
      </c>
      <c r="AB156" s="531">
        <v>17279.702099999999</v>
      </c>
      <c r="AC156" s="531">
        <v>17279.704299999998</v>
      </c>
    </row>
    <row r="157" spans="1:29" s="134" customFormat="1" ht="21" customHeight="1" x14ac:dyDescent="0.25">
      <c r="A157" s="703"/>
      <c r="B157" s="705"/>
      <c r="C157" s="491">
        <v>16000</v>
      </c>
      <c r="D157" s="17" t="s">
        <v>130</v>
      </c>
      <c r="E157" s="531">
        <v>5009.7266</v>
      </c>
      <c r="F157" s="531">
        <v>5009.7266</v>
      </c>
      <c r="G157" s="531">
        <v>5009.7266</v>
      </c>
      <c r="H157" s="531">
        <v>5009.7266</v>
      </c>
      <c r="I157" s="531">
        <v>5009.7266</v>
      </c>
      <c r="J157" s="531">
        <v>5009.7266</v>
      </c>
      <c r="K157" s="531">
        <v>5009.7266</v>
      </c>
      <c r="L157" s="531">
        <v>5009.7266</v>
      </c>
      <c r="M157" s="531">
        <v>5009.7266</v>
      </c>
      <c r="N157" s="531">
        <v>5009.7266</v>
      </c>
      <c r="O157" s="531">
        <v>5009.7266</v>
      </c>
      <c r="P157" s="531">
        <v>5009.7266</v>
      </c>
      <c r="Q157" s="531">
        <v>5009.7266</v>
      </c>
      <c r="R157" s="531">
        <v>5009.7266</v>
      </c>
      <c r="S157" s="531">
        <v>5009.7266</v>
      </c>
      <c r="T157" s="531">
        <v>5009.7266</v>
      </c>
      <c r="U157" s="531">
        <v>5009.7266</v>
      </c>
      <c r="V157" s="531">
        <v>5009.7266</v>
      </c>
      <c r="W157" s="531">
        <v>5009.7266</v>
      </c>
      <c r="X157" s="531">
        <v>5009.7266</v>
      </c>
      <c r="Y157" s="531">
        <v>5009.7266</v>
      </c>
      <c r="Z157" s="531">
        <v>5009.7266</v>
      </c>
      <c r="AA157" s="531">
        <v>5009.7266</v>
      </c>
      <c r="AB157" s="531">
        <v>5009.7266</v>
      </c>
      <c r="AC157" s="531">
        <v>5009.7266</v>
      </c>
    </row>
    <row r="158" spans="1:29" s="134" customFormat="1" ht="21" customHeight="1" x14ac:dyDescent="0.25">
      <c r="A158" s="702" t="s">
        <v>427</v>
      </c>
      <c r="B158" s="704" t="s">
        <v>369</v>
      </c>
      <c r="C158" s="491">
        <v>1000</v>
      </c>
      <c r="D158" s="17" t="s">
        <v>129</v>
      </c>
      <c r="E158" s="531">
        <v>0.45600000000000002</v>
      </c>
      <c r="F158" s="531">
        <v>0.45600000000000002</v>
      </c>
      <c r="G158" s="531">
        <v>0.45600000000000002</v>
      </c>
      <c r="H158" s="531">
        <v>0.45600000000000002</v>
      </c>
      <c r="I158" s="531">
        <v>0.45600000000000002</v>
      </c>
      <c r="J158" s="531">
        <v>0.45600000000000002</v>
      </c>
      <c r="K158" s="531">
        <v>0.45600000000000002</v>
      </c>
      <c r="L158" s="531">
        <v>0.45600000000000002</v>
      </c>
      <c r="M158" s="531">
        <v>0.45600000000000002</v>
      </c>
      <c r="N158" s="531">
        <v>0.45600000000000002</v>
      </c>
      <c r="O158" s="531">
        <v>0.45600000000000002</v>
      </c>
      <c r="P158" s="531">
        <v>0.45600000000000002</v>
      </c>
      <c r="Q158" s="531">
        <v>0.45600000000000002</v>
      </c>
      <c r="R158" s="531">
        <v>0.45600000000000002</v>
      </c>
      <c r="S158" s="531">
        <v>0.45600000000000002</v>
      </c>
      <c r="T158" s="531">
        <v>0.45600000000000002</v>
      </c>
      <c r="U158" s="531">
        <v>0.45600000000000002</v>
      </c>
      <c r="V158" s="531">
        <v>0.45600000000000002</v>
      </c>
      <c r="W158" s="531">
        <v>0.45600000000000002</v>
      </c>
      <c r="X158" s="531">
        <v>0.45600000000000002</v>
      </c>
      <c r="Y158" s="531">
        <v>0.45600000000000002</v>
      </c>
      <c r="Z158" s="531">
        <v>0.45600000000000002</v>
      </c>
      <c r="AA158" s="531">
        <v>0.45600000000000002</v>
      </c>
      <c r="AB158" s="531">
        <v>0.45600000000000002</v>
      </c>
      <c r="AC158" s="531">
        <v>0.45600000000000002</v>
      </c>
    </row>
    <row r="159" spans="1:29" s="134" customFormat="1" ht="21" customHeight="1" x14ac:dyDescent="0.25">
      <c r="A159" s="703"/>
      <c r="B159" s="705"/>
      <c r="C159" s="491">
        <v>1000</v>
      </c>
      <c r="D159" s="17" t="s">
        <v>130</v>
      </c>
      <c r="E159" s="531">
        <v>4.4999999999999998E-2</v>
      </c>
      <c r="F159" s="531">
        <v>4.4999999999999998E-2</v>
      </c>
      <c r="G159" s="531">
        <v>4.4999999999999998E-2</v>
      </c>
      <c r="H159" s="531">
        <v>4.4999999999999998E-2</v>
      </c>
      <c r="I159" s="531">
        <v>4.4999999999999998E-2</v>
      </c>
      <c r="J159" s="531">
        <v>4.4999999999999998E-2</v>
      </c>
      <c r="K159" s="531">
        <v>4.4999999999999998E-2</v>
      </c>
      <c r="L159" s="531">
        <v>4.4999999999999998E-2</v>
      </c>
      <c r="M159" s="531">
        <v>4.4999999999999998E-2</v>
      </c>
      <c r="N159" s="531">
        <v>4.4999999999999998E-2</v>
      </c>
      <c r="O159" s="531">
        <v>4.4999999999999998E-2</v>
      </c>
      <c r="P159" s="531">
        <v>4.4999999999999998E-2</v>
      </c>
      <c r="Q159" s="531">
        <v>4.4999999999999998E-2</v>
      </c>
      <c r="R159" s="531">
        <v>4.4999999999999998E-2</v>
      </c>
      <c r="S159" s="531">
        <v>4.4999999999999998E-2</v>
      </c>
      <c r="T159" s="531">
        <v>4.4999999999999998E-2</v>
      </c>
      <c r="U159" s="531">
        <v>4.4999999999999998E-2</v>
      </c>
      <c r="V159" s="531">
        <v>4.4999999999999998E-2</v>
      </c>
      <c r="W159" s="531">
        <v>4.4999999999999998E-2</v>
      </c>
      <c r="X159" s="531">
        <v>4.4999999999999998E-2</v>
      </c>
      <c r="Y159" s="531">
        <v>4.4999999999999998E-2</v>
      </c>
      <c r="Z159" s="531">
        <v>4.4999999999999998E-2</v>
      </c>
      <c r="AA159" s="531">
        <v>4.4999999999999998E-2</v>
      </c>
      <c r="AB159" s="531">
        <v>4.4999999999999998E-2</v>
      </c>
      <c r="AC159" s="531">
        <v>4.4999999999999998E-2</v>
      </c>
    </row>
    <row r="160" spans="1:29" s="134" customFormat="1" ht="21" customHeight="1" x14ac:dyDescent="0.25">
      <c r="A160" s="702"/>
      <c r="B160" s="704" t="s">
        <v>337</v>
      </c>
      <c r="C160" s="491">
        <v>80</v>
      </c>
      <c r="D160" s="17" t="s">
        <v>129</v>
      </c>
      <c r="E160" s="531">
        <v>913.16099999999994</v>
      </c>
      <c r="F160" s="531">
        <v>914.08499999999992</v>
      </c>
      <c r="G160" s="531">
        <v>915.0089999999999</v>
      </c>
      <c r="H160" s="531">
        <v>915.93349999999987</v>
      </c>
      <c r="I160" s="531">
        <v>916.85949999999991</v>
      </c>
      <c r="J160" s="531">
        <v>917.78549999999996</v>
      </c>
      <c r="K160" s="531">
        <v>918.70849999999996</v>
      </c>
      <c r="L160" s="531">
        <v>919.62599999999998</v>
      </c>
      <c r="M160" s="531">
        <v>920.53499999999997</v>
      </c>
      <c r="N160" s="531">
        <v>921.42949999999996</v>
      </c>
      <c r="O160" s="531">
        <v>922.31049999999993</v>
      </c>
      <c r="P160" s="531">
        <v>923.18649999999991</v>
      </c>
      <c r="Q160" s="531">
        <v>924.06399999999996</v>
      </c>
      <c r="R160" s="531">
        <v>924.94650000000001</v>
      </c>
      <c r="S160" s="531">
        <v>925.82299999999998</v>
      </c>
      <c r="T160" s="531">
        <v>926.702</v>
      </c>
      <c r="U160" s="531">
        <v>927.58849999999995</v>
      </c>
      <c r="V160" s="531">
        <v>928.47749999999996</v>
      </c>
      <c r="W160" s="531">
        <v>929.37299999999993</v>
      </c>
      <c r="X160" s="531">
        <v>930.27199999999993</v>
      </c>
      <c r="Y160" s="531">
        <v>931.17649999999992</v>
      </c>
      <c r="Z160" s="531">
        <v>932.08949999999993</v>
      </c>
      <c r="AA160" s="531">
        <v>933.00349999999992</v>
      </c>
      <c r="AB160" s="531">
        <v>933.9224999999999</v>
      </c>
      <c r="AC160" s="531">
        <v>934.8454999999999</v>
      </c>
    </row>
    <row r="161" spans="1:29" s="134" customFormat="1" ht="21" customHeight="1" x14ac:dyDescent="0.25">
      <c r="A161" s="703"/>
      <c r="B161" s="705"/>
      <c r="C161" s="491">
        <v>80</v>
      </c>
      <c r="D161" s="17" t="s">
        <v>130</v>
      </c>
      <c r="E161" s="531">
        <v>1.9379999999999999</v>
      </c>
      <c r="F161" s="531">
        <v>1.9379999999999999</v>
      </c>
      <c r="G161" s="531">
        <v>1.9379999999999999</v>
      </c>
      <c r="H161" s="531">
        <v>1.9379999999999999</v>
      </c>
      <c r="I161" s="531">
        <v>1.9379999999999999</v>
      </c>
      <c r="J161" s="531">
        <v>1.9379999999999999</v>
      </c>
      <c r="K161" s="531">
        <v>1.9379999999999999</v>
      </c>
      <c r="L161" s="531">
        <v>1.9379999999999999</v>
      </c>
      <c r="M161" s="531">
        <v>1.9379999999999999</v>
      </c>
      <c r="N161" s="531">
        <v>1.9379999999999999</v>
      </c>
      <c r="O161" s="531">
        <v>1.9379999999999999</v>
      </c>
      <c r="P161" s="531">
        <v>1.9379999999999999</v>
      </c>
      <c r="Q161" s="531">
        <v>1.9379999999999999</v>
      </c>
      <c r="R161" s="531">
        <v>1.9379999999999999</v>
      </c>
      <c r="S161" s="531">
        <v>1.9379999999999999</v>
      </c>
      <c r="T161" s="531">
        <v>1.9379999999999999</v>
      </c>
      <c r="U161" s="531">
        <v>1.9379999999999999</v>
      </c>
      <c r="V161" s="531">
        <v>1.9379999999999999</v>
      </c>
      <c r="W161" s="531">
        <v>1.9379999999999999</v>
      </c>
      <c r="X161" s="531">
        <v>1.9379999999999999</v>
      </c>
      <c r="Y161" s="531">
        <v>1.9379999999999999</v>
      </c>
      <c r="Z161" s="531">
        <v>1.9379999999999999</v>
      </c>
      <c r="AA161" s="531">
        <v>1.9379999999999999</v>
      </c>
      <c r="AB161" s="531">
        <v>1.9379999999999999</v>
      </c>
      <c r="AC161" s="531">
        <v>1.9379999999999999</v>
      </c>
    </row>
    <row r="162" spans="1:29" s="134" customFormat="1" ht="21" customHeight="1" x14ac:dyDescent="0.25">
      <c r="A162" s="702"/>
      <c r="B162" s="704" t="s">
        <v>361</v>
      </c>
      <c r="C162" s="491">
        <v>80</v>
      </c>
      <c r="D162" s="17" t="s">
        <v>129</v>
      </c>
      <c r="E162" s="531">
        <v>5688.9350999999997</v>
      </c>
      <c r="F162" s="531">
        <v>5688.9474749999999</v>
      </c>
      <c r="G162" s="531">
        <v>5688.9607249999999</v>
      </c>
      <c r="H162" s="531">
        <v>5688.9731000000002</v>
      </c>
      <c r="I162" s="531">
        <v>5688.9874749999999</v>
      </c>
      <c r="J162" s="531">
        <v>5688.9998500000002</v>
      </c>
      <c r="K162" s="531">
        <v>5689.0131000000001</v>
      </c>
      <c r="L162" s="531">
        <v>5689.0311000000002</v>
      </c>
      <c r="M162" s="531">
        <v>5689.0447249999997</v>
      </c>
      <c r="N162" s="531">
        <v>5689.0590999999995</v>
      </c>
      <c r="O162" s="531">
        <v>5689.0734749999992</v>
      </c>
      <c r="P162" s="531">
        <v>5689.0887249999996</v>
      </c>
      <c r="Q162" s="531">
        <v>5689.1027249999997</v>
      </c>
      <c r="R162" s="531">
        <v>5689.1183499999997</v>
      </c>
      <c r="S162" s="531">
        <v>5689.1370999999999</v>
      </c>
      <c r="T162" s="531">
        <v>5689.1523500000003</v>
      </c>
      <c r="U162" s="531">
        <v>5689.1679750000003</v>
      </c>
      <c r="V162" s="531">
        <v>5689.1832250000007</v>
      </c>
      <c r="W162" s="531">
        <v>5689.1976000000004</v>
      </c>
      <c r="X162" s="531">
        <v>5689.2123500000007</v>
      </c>
      <c r="Y162" s="531">
        <v>5689.2283500000003</v>
      </c>
      <c r="Z162" s="531">
        <v>5689.2427250000001</v>
      </c>
      <c r="AA162" s="531">
        <v>5689.26235</v>
      </c>
      <c r="AB162" s="531">
        <v>5689.2771000000002</v>
      </c>
      <c r="AC162" s="531">
        <v>5689.2923500000006</v>
      </c>
    </row>
    <row r="163" spans="1:29" s="134" customFormat="1" ht="21" customHeight="1" x14ac:dyDescent="0.25">
      <c r="A163" s="703"/>
      <c r="B163" s="705"/>
      <c r="C163" s="491">
        <v>80</v>
      </c>
      <c r="D163" s="17" t="s">
        <v>130</v>
      </c>
      <c r="E163" s="531">
        <v>670.65560000000005</v>
      </c>
      <c r="F163" s="531">
        <v>670.65560000000005</v>
      </c>
      <c r="G163" s="531">
        <v>670.65560000000005</v>
      </c>
      <c r="H163" s="531">
        <v>670.65560000000005</v>
      </c>
      <c r="I163" s="531">
        <v>670.65560000000005</v>
      </c>
      <c r="J163" s="531">
        <v>670.65560000000005</v>
      </c>
      <c r="K163" s="531">
        <v>670.65560000000005</v>
      </c>
      <c r="L163" s="531">
        <v>670.65560000000005</v>
      </c>
      <c r="M163" s="531">
        <v>670.65560000000005</v>
      </c>
      <c r="N163" s="531">
        <v>670.65560000000005</v>
      </c>
      <c r="O163" s="531">
        <v>670.65560000000005</v>
      </c>
      <c r="P163" s="531">
        <v>670.65560000000005</v>
      </c>
      <c r="Q163" s="531">
        <v>670.65560000000005</v>
      </c>
      <c r="R163" s="531">
        <v>670.65560000000005</v>
      </c>
      <c r="S163" s="531">
        <v>670.65560000000005</v>
      </c>
      <c r="T163" s="531">
        <v>670.65560000000005</v>
      </c>
      <c r="U163" s="531">
        <v>670.65560000000005</v>
      </c>
      <c r="V163" s="531">
        <v>670.65560000000005</v>
      </c>
      <c r="W163" s="531">
        <v>670.65560000000005</v>
      </c>
      <c r="X163" s="531">
        <v>670.65560000000005</v>
      </c>
      <c r="Y163" s="531">
        <v>670.65560000000005</v>
      </c>
      <c r="Z163" s="531">
        <v>670.65560000000005</v>
      </c>
      <c r="AA163" s="531">
        <v>670.65560000000005</v>
      </c>
      <c r="AB163" s="531">
        <v>670.65560000000005</v>
      </c>
      <c r="AC163" s="531">
        <v>670.65560000000005</v>
      </c>
    </row>
    <row r="166" spans="1:29" s="236" customFormat="1" ht="32.25" customHeight="1" x14ac:dyDescent="0.25">
      <c r="A166" s="535"/>
      <c r="B166" s="536"/>
      <c r="C166" s="537"/>
      <c r="D166" s="538"/>
      <c r="E166" s="260" t="s">
        <v>276</v>
      </c>
      <c r="F166" s="135"/>
      <c r="G166" s="135"/>
      <c r="H166" s="135"/>
      <c r="I166" s="135"/>
      <c r="J166" s="535"/>
      <c r="K166" s="135"/>
      <c r="L166" s="135"/>
      <c r="M166" s="535"/>
      <c r="N166" s="535"/>
      <c r="O166" s="535"/>
      <c r="P166" s="535"/>
      <c r="Q166" s="135" t="s">
        <v>277</v>
      </c>
      <c r="R166" s="535"/>
      <c r="S166" s="535"/>
      <c r="T166" s="539"/>
      <c r="U166" s="539"/>
      <c r="V166" s="539"/>
      <c r="W166" s="539"/>
      <c r="X166" s="539"/>
      <c r="Y166" s="539"/>
      <c r="Z166" s="539"/>
      <c r="AA166" s="535"/>
      <c r="AB166" s="535"/>
      <c r="AC166" s="535"/>
    </row>
    <row r="212" spans="1:29" s="127" customFormat="1" ht="12" customHeight="1" x14ac:dyDescent="0.25">
      <c r="A212" s="134"/>
      <c r="B212" s="263"/>
      <c r="C212" s="259"/>
      <c r="D212" s="502"/>
      <c r="E212" s="262"/>
      <c r="F212" s="261"/>
      <c r="G212" s="261"/>
      <c r="H212" s="261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261"/>
      <c r="T212" s="261"/>
      <c r="U212" s="261"/>
      <c r="V212" s="261"/>
      <c r="W212" s="261"/>
      <c r="X212" s="261"/>
      <c r="Y212" s="261"/>
      <c r="Z212" s="261"/>
      <c r="AA212" s="261"/>
      <c r="AB212" s="261"/>
      <c r="AC212" s="261"/>
    </row>
    <row r="213" spans="1:29" s="127" customFormat="1" ht="12" customHeight="1" x14ac:dyDescent="0.25">
      <c r="A213" s="134"/>
      <c r="B213" s="263"/>
      <c r="C213" s="259"/>
      <c r="D213" s="502"/>
      <c r="E213" s="262"/>
      <c r="F213" s="261"/>
      <c r="G213" s="261"/>
      <c r="H213" s="261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261"/>
      <c r="T213" s="261"/>
      <c r="U213" s="261"/>
      <c r="V213" s="261"/>
      <c r="W213" s="261"/>
      <c r="X213" s="261"/>
      <c r="Y213" s="261"/>
      <c r="Z213" s="261"/>
      <c r="AA213" s="261"/>
      <c r="AB213" s="261"/>
      <c r="AC213" s="261"/>
    </row>
    <row r="214" spans="1:29" s="249" customFormat="1" ht="12" customHeight="1" x14ac:dyDescent="0.25">
      <c r="A214" s="134"/>
      <c r="B214" s="263"/>
      <c r="C214" s="259"/>
      <c r="D214" s="502"/>
      <c r="E214" s="262"/>
      <c r="F214" s="261"/>
      <c r="G214" s="261"/>
      <c r="H214" s="261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261"/>
      <c r="T214" s="261"/>
      <c r="U214" s="261"/>
      <c r="V214" s="261"/>
      <c r="W214" s="261"/>
      <c r="X214" s="261"/>
      <c r="Y214" s="261"/>
      <c r="Z214" s="261"/>
      <c r="AA214" s="261"/>
      <c r="AB214" s="261"/>
      <c r="AC214" s="261"/>
    </row>
    <row r="226" spans="1:29" s="236" customFormat="1" ht="12" customHeight="1" x14ac:dyDescent="0.25">
      <c r="A226" s="134"/>
      <c r="B226" s="263"/>
      <c r="C226" s="259"/>
      <c r="D226" s="502"/>
      <c r="E226" s="262"/>
      <c r="F226" s="261"/>
      <c r="G226" s="261"/>
      <c r="H226" s="261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261"/>
      <c r="T226" s="261"/>
      <c r="U226" s="261"/>
      <c r="V226" s="261"/>
      <c r="W226" s="261"/>
      <c r="X226" s="261"/>
      <c r="Y226" s="261"/>
      <c r="Z226" s="261"/>
      <c r="AA226" s="261"/>
      <c r="AB226" s="261"/>
      <c r="AC226" s="261"/>
    </row>
    <row r="227" spans="1:29" s="137" customFormat="1" ht="12" customHeight="1" x14ac:dyDescent="0.25">
      <c r="A227" s="134"/>
      <c r="B227" s="263"/>
      <c r="C227" s="259"/>
      <c r="D227" s="502"/>
      <c r="E227" s="262"/>
      <c r="F227" s="261"/>
      <c r="G227" s="261"/>
      <c r="H227" s="261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261"/>
      <c r="T227" s="261"/>
      <c r="U227" s="261"/>
      <c r="V227" s="261"/>
      <c r="W227" s="261"/>
      <c r="X227" s="261"/>
      <c r="Y227" s="261"/>
      <c r="Z227" s="261"/>
      <c r="AA227" s="261"/>
      <c r="AB227" s="261"/>
      <c r="AC227" s="261"/>
    </row>
  </sheetData>
  <mergeCells count="164">
    <mergeCell ref="B9:B10"/>
    <mergeCell ref="B11:B12"/>
    <mergeCell ref="B13:B14"/>
    <mergeCell ref="B15:B16"/>
    <mergeCell ref="B17:B18"/>
    <mergeCell ref="B4:B6"/>
    <mergeCell ref="B7:B8"/>
    <mergeCell ref="C4:C6"/>
    <mergeCell ref="E4:AC4"/>
    <mergeCell ref="E5:AC5"/>
    <mergeCell ref="B29:B30"/>
    <mergeCell ref="B31:B32"/>
    <mergeCell ref="B33:B34"/>
    <mergeCell ref="B35:B36"/>
    <mergeCell ref="B37:B38"/>
    <mergeCell ref="B19:B20"/>
    <mergeCell ref="B21:B22"/>
    <mergeCell ref="B23:B24"/>
    <mergeCell ref="B25:B26"/>
    <mergeCell ref="B27:B28"/>
    <mergeCell ref="B49:B50"/>
    <mergeCell ref="B51:B52"/>
    <mergeCell ref="B53:B54"/>
    <mergeCell ref="B55:B56"/>
    <mergeCell ref="B57:B58"/>
    <mergeCell ref="B39:B40"/>
    <mergeCell ref="B43:B44"/>
    <mergeCell ref="B41:B42"/>
    <mergeCell ref="B45:B46"/>
    <mergeCell ref="B47:B48"/>
    <mergeCell ref="B69:B70"/>
    <mergeCell ref="B71:B72"/>
    <mergeCell ref="B73:B74"/>
    <mergeCell ref="B75:B76"/>
    <mergeCell ref="B77:B78"/>
    <mergeCell ref="B59:B60"/>
    <mergeCell ref="B61:B62"/>
    <mergeCell ref="B63:B64"/>
    <mergeCell ref="B65:B66"/>
    <mergeCell ref="B67:B68"/>
    <mergeCell ref="B99:B100"/>
    <mergeCell ref="B89:B90"/>
    <mergeCell ref="B91:B92"/>
    <mergeCell ref="B93:B94"/>
    <mergeCell ref="B95:B96"/>
    <mergeCell ref="B97:B98"/>
    <mergeCell ref="B79:B80"/>
    <mergeCell ref="B81:B82"/>
    <mergeCell ref="B83:B84"/>
    <mergeCell ref="B85:B86"/>
    <mergeCell ref="B87:B88"/>
    <mergeCell ref="A4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85:A86"/>
    <mergeCell ref="A87:A88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1:AC1"/>
    <mergeCell ref="A2:AC2"/>
    <mergeCell ref="A3:AC3"/>
    <mergeCell ref="A104:AC104"/>
    <mergeCell ref="A105:AC105"/>
    <mergeCell ref="A106:AC106"/>
    <mergeCell ref="A107:A109"/>
    <mergeCell ref="B107:B109"/>
    <mergeCell ref="C107:C109"/>
    <mergeCell ref="E107:AC107"/>
    <mergeCell ref="E108:AC108"/>
    <mergeCell ref="A89:A90"/>
    <mergeCell ref="A91:A92"/>
    <mergeCell ref="A93:A94"/>
    <mergeCell ref="A95:A96"/>
    <mergeCell ref="A97:A98"/>
    <mergeCell ref="A99:A100"/>
    <mergeCell ref="A71:A72"/>
    <mergeCell ref="A73:A74"/>
    <mergeCell ref="A75:A76"/>
    <mergeCell ref="A77:A78"/>
    <mergeCell ref="A79:A80"/>
    <mergeCell ref="A81:A82"/>
    <mergeCell ref="A83:A84"/>
    <mergeCell ref="A110:A111"/>
    <mergeCell ref="B110:B111"/>
    <mergeCell ref="A112:A113"/>
    <mergeCell ref="B112:B113"/>
    <mergeCell ref="A114:A115"/>
    <mergeCell ref="B114:B115"/>
    <mergeCell ref="A116:A117"/>
    <mergeCell ref="B116:B117"/>
    <mergeCell ref="A118:A119"/>
    <mergeCell ref="B118:B119"/>
    <mergeCell ref="A120:A121"/>
    <mergeCell ref="B120:B121"/>
    <mergeCell ref="A122:A123"/>
    <mergeCell ref="B122:B123"/>
    <mergeCell ref="A124:A125"/>
    <mergeCell ref="B124:B125"/>
    <mergeCell ref="A126:A127"/>
    <mergeCell ref="B126:B127"/>
    <mergeCell ref="A128:A129"/>
    <mergeCell ref="B128:B129"/>
    <mergeCell ref="A130:A131"/>
    <mergeCell ref="B130:B131"/>
    <mergeCell ref="A132:A133"/>
    <mergeCell ref="B132:B133"/>
    <mergeCell ref="A134:A135"/>
    <mergeCell ref="B134:B135"/>
    <mergeCell ref="A136:A137"/>
    <mergeCell ref="B136:B137"/>
    <mergeCell ref="A138:A139"/>
    <mergeCell ref="B138:B139"/>
    <mergeCell ref="A140:A141"/>
    <mergeCell ref="B140:B141"/>
    <mergeCell ref="A142:A143"/>
    <mergeCell ref="B142:B143"/>
    <mergeCell ref="A144:A145"/>
    <mergeCell ref="B144:B145"/>
    <mergeCell ref="A146:A147"/>
    <mergeCell ref="B146:B147"/>
    <mergeCell ref="A148:A149"/>
    <mergeCell ref="B148:B149"/>
    <mergeCell ref="A160:A161"/>
    <mergeCell ref="B160:B161"/>
    <mergeCell ref="A162:A163"/>
    <mergeCell ref="B162:B163"/>
    <mergeCell ref="A150:A151"/>
    <mergeCell ref="B150:B151"/>
    <mergeCell ref="A152:A153"/>
    <mergeCell ref="B152:B153"/>
    <mergeCell ref="A154:A155"/>
    <mergeCell ref="B154:B155"/>
    <mergeCell ref="A156:A157"/>
    <mergeCell ref="B156:B157"/>
    <mergeCell ref="A158:A159"/>
    <mergeCell ref="B158:B159"/>
  </mergeCells>
  <pageMargins left="0" right="0" top="0.74803149606299213" bottom="0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Протоколы</vt:lpstr>
      <vt:lpstr>суточная вед-ть вводные </vt:lpstr>
      <vt:lpstr>суточная ведомость всех прис.</vt:lpstr>
      <vt:lpstr>нагрузки АЧР</vt:lpstr>
      <vt:lpstr>БСК и СК</vt:lpstr>
      <vt:lpstr>Ведомость показаний приборов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2023-12-28T11:11:17Z</cp:lastPrinted>
  <dcterms:created xsi:type="dcterms:W3CDTF">2021-06-18T14:11:50Z</dcterms:created>
  <dcterms:modified xsi:type="dcterms:W3CDTF">2024-01-11T08:53:25Z</dcterms:modified>
</cp:coreProperties>
</file>